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tabRatio="739" firstSheet="5" activeTab="9"/>
  </bookViews>
  <sheets>
    <sheet name="источники2026" sheetId="26" r:id="rId1"/>
    <sheet name="источники2027-2028" sheetId="27" r:id="rId2"/>
    <sheet name="доходы2026" sheetId="21" r:id="rId3"/>
    <sheet name="доходы2026-2027" sheetId="33" r:id="rId4"/>
    <sheet name="ведомственная2026" sheetId="20" r:id="rId5"/>
    <sheet name="ведомственная2027-2028" sheetId="31" r:id="rId6"/>
    <sheet name="функциональн. 2026" sheetId="24" r:id="rId7"/>
    <sheet name="функциональн. 2027-2028" sheetId="32" r:id="rId8"/>
    <sheet name="МЦП По ЦСР 2026" sheetId="29" r:id="rId9"/>
    <sheet name="МЦП По ЦСР 2027-2028" sheetId="30" r:id="rId10"/>
  </sheets>
  <externalReferences>
    <externalReference r:id="rId11"/>
  </externalReferences>
  <definedNames>
    <definedName name="_xlnm.Print_Area" localSheetId="4">ведомственная2026!$A$1:$G$164</definedName>
    <definedName name="_xlnm.Print_Area" localSheetId="5">'ведомственная2027-2028'!$A$1:$H$187</definedName>
    <definedName name="_xlnm.Print_Area" localSheetId="3">'доходы2026-2027'!$A$1:$F$63</definedName>
    <definedName name="_xlnm.Print_Area" localSheetId="8">'МЦП По ЦСР 2026'!$A$1:$E$118</definedName>
    <definedName name="_xlnm.Print_Area" localSheetId="9">'МЦП По ЦСР 2027-2028'!$A$1:$G$118</definedName>
    <definedName name="_xlnm.Print_Area" localSheetId="6">'функциональн. 2026'!$A$1:$D$44</definedName>
  </definedNames>
  <calcPr calcId="125725"/>
</workbook>
</file>

<file path=xl/calcChain.xml><?xml version="1.0" encoding="utf-8"?>
<calcChain xmlns="http://schemas.openxmlformats.org/spreadsheetml/2006/main">
  <c r="E18" i="30"/>
  <c r="D18"/>
  <c r="D17" i="29"/>
  <c r="D113" s="1"/>
  <c r="H128" i="31"/>
  <c r="G128"/>
  <c r="G76" i="20"/>
  <c r="H32" i="31"/>
  <c r="E98" i="30"/>
  <c r="D98"/>
  <c r="E102"/>
  <c r="D102"/>
  <c r="E56"/>
  <c r="E55" s="1"/>
  <c r="E54" s="1"/>
  <c r="D56"/>
  <c r="D55" s="1"/>
  <c r="D54" s="1"/>
  <c r="E110"/>
  <c r="D110"/>
  <c r="E89"/>
  <c r="D89"/>
  <c r="D89" i="29"/>
  <c r="D98"/>
  <c r="D97" s="1"/>
  <c r="D108"/>
  <c r="D110"/>
  <c r="D107" s="1"/>
  <c r="D56"/>
  <c r="D55" s="1"/>
  <c r="D54" s="1"/>
  <c r="E37" i="32"/>
  <c r="E31"/>
  <c r="D31"/>
  <c r="E29"/>
  <c r="D29"/>
  <c r="E27"/>
  <c r="D31" i="24"/>
  <c r="D18" s="1"/>
  <c r="D19"/>
  <c r="D29"/>
  <c r="G28" i="31"/>
  <c r="H157"/>
  <c r="H156" s="1"/>
  <c r="H155" s="1"/>
  <c r="G157"/>
  <c r="G156" s="1"/>
  <c r="G155" s="1"/>
  <c r="H84"/>
  <c r="H83" s="1"/>
  <c r="H82" s="1"/>
  <c r="H81" s="1"/>
  <c r="G84"/>
  <c r="G83" s="1"/>
  <c r="G82" s="1"/>
  <c r="G81" s="1"/>
  <c r="H66"/>
  <c r="G66"/>
  <c r="H42"/>
  <c r="H41" s="1"/>
  <c r="G42"/>
  <c r="G41" s="1"/>
  <c r="H45"/>
  <c r="H44" s="1"/>
  <c r="G45"/>
  <c r="G44" s="1"/>
  <c r="H46"/>
  <c r="G46"/>
  <c r="H48"/>
  <c r="H39" s="1"/>
  <c r="G48"/>
  <c r="G39" s="1"/>
  <c r="H50"/>
  <c r="H49" s="1"/>
  <c r="G50"/>
  <c r="G49" s="1"/>
  <c r="H53"/>
  <c r="H52" s="1"/>
  <c r="G53"/>
  <c r="G52" s="1"/>
  <c r="G82" i="20"/>
  <c r="G81" s="1"/>
  <c r="G80" s="1"/>
  <c r="G83"/>
  <c r="G65"/>
  <c r="G41"/>
  <c r="G35"/>
  <c r="G34" s="1"/>
  <c r="G33" s="1"/>
  <c r="D61" i="33" l="1"/>
  <c r="C61"/>
  <c r="D59"/>
  <c r="D58" s="1"/>
  <c r="C59"/>
  <c r="C58" s="1"/>
  <c r="D56"/>
  <c r="C56"/>
  <c r="D54"/>
  <c r="C54"/>
  <c r="D53"/>
  <c r="D52" s="1"/>
  <c r="D51" s="1"/>
  <c r="C53"/>
  <c r="C52" s="1"/>
  <c r="C51" s="1"/>
  <c r="D49"/>
  <c r="C49"/>
  <c r="D48"/>
  <c r="C48"/>
  <c r="D46"/>
  <c r="C46"/>
  <c r="D45"/>
  <c r="C45"/>
  <c r="D44"/>
  <c r="C44"/>
  <c r="D42"/>
  <c r="C42"/>
  <c r="D40"/>
  <c r="D39" s="1"/>
  <c r="C40"/>
  <c r="C39" s="1"/>
  <c r="D37"/>
  <c r="D36" s="1"/>
  <c r="C37"/>
  <c r="C36" s="1"/>
  <c r="D34"/>
  <c r="D33" s="1"/>
  <c r="C34"/>
  <c r="C33" s="1"/>
  <c r="D31"/>
  <c r="C31"/>
  <c r="D29"/>
  <c r="C29"/>
  <c r="D27"/>
  <c r="C27"/>
  <c r="C26" s="1"/>
  <c r="C25" s="1"/>
  <c r="D26"/>
  <c r="D20"/>
  <c r="C20"/>
  <c r="C19" s="1"/>
  <c r="D19"/>
  <c r="C61" i="21"/>
  <c r="C59"/>
  <c r="C56" s="1"/>
  <c r="C50" s="1"/>
  <c r="C49" s="1"/>
  <c r="C57"/>
  <c r="C54"/>
  <c r="C52"/>
  <c r="C51"/>
  <c r="C47"/>
  <c r="C46" s="1"/>
  <c r="C44"/>
  <c r="C43" s="1"/>
  <c r="C42" s="1"/>
  <c r="C40"/>
  <c r="C38"/>
  <c r="C37" s="1"/>
  <c r="C35"/>
  <c r="C32"/>
  <c r="C31" s="1"/>
  <c r="C29"/>
  <c r="C27"/>
  <c r="C25"/>
  <c r="C24" s="1"/>
  <c r="C23" s="1"/>
  <c r="C18"/>
  <c r="C17"/>
  <c r="C18" i="33" l="1"/>
  <c r="C63" s="1"/>
  <c r="D18"/>
  <c r="D63" s="1"/>
  <c r="C34" i="21"/>
  <c r="C16" s="1"/>
  <c r="D61" i="30" l="1"/>
  <c r="D60" s="1"/>
  <c r="E96"/>
  <c r="E86"/>
  <c r="E85" s="1"/>
  <c r="D86"/>
  <c r="D85" s="1"/>
  <c r="D65"/>
  <c r="E91"/>
  <c r="D91"/>
  <c r="D88" s="1"/>
  <c r="E88" s="1"/>
  <c r="E66"/>
  <c r="D84" l="1"/>
  <c r="E84"/>
  <c r="D91" i="29" l="1"/>
  <c r="D84" s="1"/>
  <c r="D37" i="32"/>
  <c r="D27"/>
  <c r="D34"/>
  <c r="E34"/>
  <c r="D27" i="24" l="1"/>
  <c r="G27" i="20"/>
  <c r="G152"/>
  <c r="G151" s="1"/>
  <c r="G154"/>
  <c r="G40" l="1"/>
  <c r="G39" s="1"/>
  <c r="F19" i="27" l="1"/>
  <c r="D19"/>
  <c r="G75" i="20"/>
  <c r="E81" i="30" l="1"/>
  <c r="H104" i="31"/>
  <c r="H111"/>
  <c r="G111"/>
  <c r="H78"/>
  <c r="H77" s="1"/>
  <c r="G78"/>
  <c r="G77" s="1"/>
  <c r="H74"/>
  <c r="H73" s="1"/>
  <c r="H72" s="1"/>
  <c r="H71" s="1"/>
  <c r="G74"/>
  <c r="G73" s="1"/>
  <c r="G72" s="1"/>
  <c r="G71" s="1"/>
  <c r="G110" i="20" l="1"/>
  <c r="H76" i="31"/>
  <c r="H70" s="1"/>
  <c r="H69" s="1"/>
  <c r="G76"/>
  <c r="G70" s="1"/>
  <c r="G69" s="1"/>
  <c r="E40" i="32" l="1"/>
  <c r="E19"/>
  <c r="G32" i="31"/>
  <c r="G27" s="1"/>
  <c r="G31" i="20"/>
  <c r="G26" s="1"/>
  <c r="E80" i="30"/>
  <c r="D80"/>
  <c r="D48"/>
  <c r="E48"/>
  <c r="D80" i="29"/>
  <c r="H110" i="31"/>
  <c r="G110"/>
  <c r="G109" i="20"/>
  <c r="H65" i="31" l="1"/>
  <c r="H64" s="1"/>
  <c r="H63" s="1"/>
  <c r="H62" s="1"/>
  <c r="G65"/>
  <c r="G64" s="1"/>
  <c r="G63" s="1"/>
  <c r="G62" s="1"/>
  <c r="G64" i="20"/>
  <c r="G63" s="1"/>
  <c r="G62" s="1"/>
  <c r="G61" s="1"/>
  <c r="F18" i="27" l="1"/>
  <c r="F17" s="1"/>
  <c r="F21"/>
  <c r="F20" s="1"/>
  <c r="D18"/>
  <c r="D17" s="1"/>
  <c r="D21"/>
  <c r="D20" s="1"/>
  <c r="D17" i="26"/>
  <c r="D16" s="1"/>
  <c r="D20"/>
  <c r="D19" s="1"/>
  <c r="G104" i="31"/>
  <c r="G103" i="20" l="1"/>
  <c r="H159" i="31"/>
  <c r="H154" s="1"/>
  <c r="G159"/>
  <c r="G154" s="1"/>
  <c r="G156" i="20"/>
  <c r="D40" i="32"/>
  <c r="D40" i="24"/>
  <c r="G129" i="31" l="1"/>
  <c r="D43" i="32"/>
  <c r="D18" s="1"/>
  <c r="D25"/>
  <c r="D19"/>
  <c r="E43"/>
  <c r="E25"/>
  <c r="G166" i="31"/>
  <c r="G165" s="1"/>
  <c r="G164" s="1"/>
  <c r="G163" s="1"/>
  <c r="G162" s="1"/>
  <c r="G161" s="1"/>
  <c r="G152"/>
  <c r="G151" s="1"/>
  <c r="G150" s="1"/>
  <c r="G149" s="1"/>
  <c r="G148" s="1"/>
  <c r="G145"/>
  <c r="G143" s="1"/>
  <c r="G139"/>
  <c r="G138" s="1"/>
  <c r="G137" s="1"/>
  <c r="G135"/>
  <c r="G134" s="1"/>
  <c r="G133" s="1"/>
  <c r="G124"/>
  <c r="G123" s="1"/>
  <c r="G122"/>
  <c r="G121" s="1"/>
  <c r="G117"/>
  <c r="G116" s="1"/>
  <c r="G115" s="1"/>
  <c r="G114" s="1"/>
  <c r="G108"/>
  <c r="G106"/>
  <c r="G100"/>
  <c r="G98" s="1"/>
  <c r="G99"/>
  <c r="G94"/>
  <c r="G93" s="1"/>
  <c r="G92" s="1"/>
  <c r="G89"/>
  <c r="G88" s="1"/>
  <c r="G87" s="1"/>
  <c r="G59"/>
  <c r="G58" s="1"/>
  <c r="G57" s="1"/>
  <c r="G56" s="1"/>
  <c r="G55" s="1"/>
  <c r="G40"/>
  <c r="G38" s="1"/>
  <c r="G36"/>
  <c r="G35" s="1"/>
  <c r="G34" s="1"/>
  <c r="G23"/>
  <c r="G22" s="1"/>
  <c r="G21" s="1"/>
  <c r="G20" s="1"/>
  <c r="H166"/>
  <c r="H165" s="1"/>
  <c r="H164" s="1"/>
  <c r="H163" s="1"/>
  <c r="H162" s="1"/>
  <c r="H161" s="1"/>
  <c r="H152"/>
  <c r="H151" s="1"/>
  <c r="H150" s="1"/>
  <c r="H149" s="1"/>
  <c r="H148" s="1"/>
  <c r="H145"/>
  <c r="H143" s="1"/>
  <c r="H139"/>
  <c r="H138" s="1"/>
  <c r="H137" s="1"/>
  <c r="H135"/>
  <c r="H134" s="1"/>
  <c r="H133" s="1"/>
  <c r="H129"/>
  <c r="H124"/>
  <c r="H123" s="1"/>
  <c r="H122"/>
  <c r="H121" s="1"/>
  <c r="H117"/>
  <c r="H116" s="1"/>
  <c r="H115" s="1"/>
  <c r="H114" s="1"/>
  <c r="H108"/>
  <c r="H106"/>
  <c r="H100"/>
  <c r="H98" s="1"/>
  <c r="H99"/>
  <c r="H94"/>
  <c r="H93" s="1"/>
  <c r="H92" s="1"/>
  <c r="H89"/>
  <c r="H88" s="1"/>
  <c r="H87" s="1"/>
  <c r="H59"/>
  <c r="H58" s="1"/>
  <c r="H57" s="1"/>
  <c r="H56" s="1"/>
  <c r="H55" s="1"/>
  <c r="H40"/>
  <c r="H38" s="1"/>
  <c r="H36"/>
  <c r="H35" s="1"/>
  <c r="H34" s="1"/>
  <c r="H28"/>
  <c r="H27" s="1"/>
  <c r="H23"/>
  <c r="H22" s="1"/>
  <c r="H21" s="1"/>
  <c r="H20" s="1"/>
  <c r="G163" i="20"/>
  <c r="G162" s="1"/>
  <c r="G161" s="1"/>
  <c r="G160" s="1"/>
  <c r="G159" s="1"/>
  <c r="G158" s="1"/>
  <c r="G136"/>
  <c r="G135" s="1"/>
  <c r="G134" s="1"/>
  <c r="G132"/>
  <c r="G131" s="1"/>
  <c r="G130" s="1"/>
  <c r="G142"/>
  <c r="G141" s="1"/>
  <c r="G121"/>
  <c r="G120" s="1"/>
  <c r="G107"/>
  <c r="G105"/>
  <c r="G99"/>
  <c r="G97" s="1"/>
  <c r="G98"/>
  <c r="G52"/>
  <c r="G51"/>
  <c r="G50" s="1"/>
  <c r="G77"/>
  <c r="G72"/>
  <c r="D21" i="30"/>
  <c r="D20" s="1"/>
  <c r="D19" s="1"/>
  <c r="E21"/>
  <c r="E20" s="1"/>
  <c r="E19" s="1"/>
  <c r="F22"/>
  <c r="F21" s="1"/>
  <c r="F20" s="1"/>
  <c r="F19" s="1"/>
  <c r="G22"/>
  <c r="G21" s="1"/>
  <c r="G20" s="1"/>
  <c r="G19" s="1"/>
  <c r="D25"/>
  <c r="D24" s="1"/>
  <c r="E25"/>
  <c r="E24" s="1"/>
  <c r="F26"/>
  <c r="F25" s="1"/>
  <c r="F24" s="1"/>
  <c r="F23" s="1"/>
  <c r="G26"/>
  <c r="G25" s="1"/>
  <c r="G24" s="1"/>
  <c r="G23" s="1"/>
  <c r="D29"/>
  <c r="D28" s="1"/>
  <c r="D27" s="1"/>
  <c r="E29"/>
  <c r="E28" s="1"/>
  <c r="E27" s="1"/>
  <c r="F30"/>
  <c r="F29" s="1"/>
  <c r="F28" s="1"/>
  <c r="F27" s="1"/>
  <c r="G30"/>
  <c r="G29" s="1"/>
  <c r="G28" s="1"/>
  <c r="G27" s="1"/>
  <c r="D33"/>
  <c r="D32" s="1"/>
  <c r="D31" s="1"/>
  <c r="E33"/>
  <c r="E32" s="1"/>
  <c r="E31" s="1"/>
  <c r="F34"/>
  <c r="F33" s="1"/>
  <c r="F32" s="1"/>
  <c r="F31" s="1"/>
  <c r="G34"/>
  <c r="G33" s="1"/>
  <c r="G32" s="1"/>
  <c r="G31" s="1"/>
  <c r="D37"/>
  <c r="D36" s="1"/>
  <c r="D35" s="1"/>
  <c r="E37"/>
  <c r="E36" s="1"/>
  <c r="E35" s="1"/>
  <c r="F38"/>
  <c r="F37" s="1"/>
  <c r="F36" s="1"/>
  <c r="F35" s="1"/>
  <c r="G38"/>
  <c r="G37" s="1"/>
  <c r="G36" s="1"/>
  <c r="G35" s="1"/>
  <c r="D41"/>
  <c r="D40" s="1"/>
  <c r="E41"/>
  <c r="E40" s="1"/>
  <c r="F42"/>
  <c r="F41" s="1"/>
  <c r="G42"/>
  <c r="G41" s="1"/>
  <c r="D44"/>
  <c r="D43" s="1"/>
  <c r="E44"/>
  <c r="E43" s="1"/>
  <c r="F44"/>
  <c r="F43" s="1"/>
  <c r="G44"/>
  <c r="G43" s="1"/>
  <c r="F45"/>
  <c r="G45"/>
  <c r="F46"/>
  <c r="G46"/>
  <c r="D50"/>
  <c r="E50"/>
  <c r="F51"/>
  <c r="G51"/>
  <c r="F50"/>
  <c r="G50"/>
  <c r="D52"/>
  <c r="E52"/>
  <c r="F53"/>
  <c r="F52" s="1"/>
  <c r="G53"/>
  <c r="G52" s="1"/>
  <c r="E61"/>
  <c r="E60" s="1"/>
  <c r="F62"/>
  <c r="F61" s="1"/>
  <c r="G62"/>
  <c r="G61" s="1"/>
  <c r="F64"/>
  <c r="F63" s="1"/>
  <c r="G64"/>
  <c r="G63" s="1"/>
  <c r="E65"/>
  <c r="F65"/>
  <c r="G65"/>
  <c r="F67"/>
  <c r="F66" s="1"/>
  <c r="G67"/>
  <c r="G66" s="1"/>
  <c r="D70"/>
  <c r="D69" s="1"/>
  <c r="D68" s="1"/>
  <c r="E70"/>
  <c r="E69" s="1"/>
  <c r="E68" s="1"/>
  <c r="F71"/>
  <c r="F70" s="1"/>
  <c r="F69" s="1"/>
  <c r="F68" s="1"/>
  <c r="G71"/>
  <c r="G70" s="1"/>
  <c r="G69" s="1"/>
  <c r="G68" s="1"/>
  <c r="D74"/>
  <c r="D73" s="1"/>
  <c r="D72" s="1"/>
  <c r="E74"/>
  <c r="E73" s="1"/>
  <c r="E72" s="1"/>
  <c r="F75"/>
  <c r="F74" s="1"/>
  <c r="F73" s="1"/>
  <c r="F72" s="1"/>
  <c r="G75"/>
  <c r="G74" s="1"/>
  <c r="G73" s="1"/>
  <c r="G72" s="1"/>
  <c r="D78"/>
  <c r="D77" s="1"/>
  <c r="D76" s="1"/>
  <c r="E78"/>
  <c r="E77" s="1"/>
  <c r="E76" s="1"/>
  <c r="F79"/>
  <c r="F78" s="1"/>
  <c r="F77" s="1"/>
  <c r="F76" s="1"/>
  <c r="G79"/>
  <c r="G78" s="1"/>
  <c r="G77" s="1"/>
  <c r="G76" s="1"/>
  <c r="D95"/>
  <c r="D94" s="1"/>
  <c r="E95"/>
  <c r="E94" s="1"/>
  <c r="F96"/>
  <c r="F95" s="1"/>
  <c r="F94" s="1"/>
  <c r="G96"/>
  <c r="G95" s="1"/>
  <c r="G94" s="1"/>
  <c r="D97"/>
  <c r="E97"/>
  <c r="F99"/>
  <c r="G99"/>
  <c r="F100"/>
  <c r="G100"/>
  <c r="F101"/>
  <c r="G101"/>
  <c r="D105"/>
  <c r="D104" s="1"/>
  <c r="E105"/>
  <c r="E104" s="1"/>
  <c r="D108"/>
  <c r="D107" s="1"/>
  <c r="E108"/>
  <c r="E107" s="1"/>
  <c r="F109"/>
  <c r="F108" s="1"/>
  <c r="F107" s="1"/>
  <c r="G109"/>
  <c r="G108" s="1"/>
  <c r="G107" s="1"/>
  <c r="F109" i="29"/>
  <c r="F108" s="1"/>
  <c r="F107" s="1"/>
  <c r="E109"/>
  <c r="E108" s="1"/>
  <c r="E107" s="1"/>
  <c r="D105"/>
  <c r="D104" s="1"/>
  <c r="F101"/>
  <c r="E101"/>
  <c r="F100"/>
  <c r="E100"/>
  <c r="F99"/>
  <c r="E99"/>
  <c r="F96"/>
  <c r="F95" s="1"/>
  <c r="F94" s="1"/>
  <c r="E96"/>
  <c r="E95" s="1"/>
  <c r="E94" s="1"/>
  <c r="D95"/>
  <c r="D94" s="1"/>
  <c r="D93" s="1"/>
  <c r="F79"/>
  <c r="F78" s="1"/>
  <c r="F77" s="1"/>
  <c r="F76" s="1"/>
  <c r="E79"/>
  <c r="E78" s="1"/>
  <c r="E77" s="1"/>
  <c r="E76" s="1"/>
  <c r="D78"/>
  <c r="D77" s="1"/>
  <c r="D76" s="1"/>
  <c r="F75"/>
  <c r="F74" s="1"/>
  <c r="F73" s="1"/>
  <c r="F72" s="1"/>
  <c r="E75"/>
  <c r="E74" s="1"/>
  <c r="E73" s="1"/>
  <c r="E72" s="1"/>
  <c r="D74"/>
  <c r="D73" s="1"/>
  <c r="D72" s="1"/>
  <c r="F71"/>
  <c r="F70" s="1"/>
  <c r="F69" s="1"/>
  <c r="F68" s="1"/>
  <c r="E71"/>
  <c r="E70" s="1"/>
  <c r="E69" s="1"/>
  <c r="E68" s="1"/>
  <c r="D70"/>
  <c r="D69" s="1"/>
  <c r="D68" s="1"/>
  <c r="F67"/>
  <c r="F66" s="1"/>
  <c r="E67"/>
  <c r="E66" s="1"/>
  <c r="F65"/>
  <c r="E65"/>
  <c r="D65"/>
  <c r="F64"/>
  <c r="F63" s="1"/>
  <c r="E64"/>
  <c r="E63" s="1"/>
  <c r="F62"/>
  <c r="F61" s="1"/>
  <c r="E62"/>
  <c r="E61" s="1"/>
  <c r="D61"/>
  <c r="F53"/>
  <c r="F52" s="1"/>
  <c r="E53"/>
  <c r="E52" s="1"/>
  <c r="D52"/>
  <c r="F50"/>
  <c r="D48"/>
  <c r="F51"/>
  <c r="E51"/>
  <c r="E50"/>
  <c r="D50"/>
  <c r="F46"/>
  <c r="E46"/>
  <c r="F45"/>
  <c r="E45"/>
  <c r="F44"/>
  <c r="F43" s="1"/>
  <c r="E44"/>
  <c r="E43" s="1"/>
  <c r="D44"/>
  <c r="D43" s="1"/>
  <c r="F42"/>
  <c r="F41" s="1"/>
  <c r="E42"/>
  <c r="E41" s="1"/>
  <c r="D41"/>
  <c r="D40" s="1"/>
  <c r="F38"/>
  <c r="F37" s="1"/>
  <c r="F36" s="1"/>
  <c r="F35" s="1"/>
  <c r="E38"/>
  <c r="E37" s="1"/>
  <c r="E36" s="1"/>
  <c r="E35" s="1"/>
  <c r="D37"/>
  <c r="D36" s="1"/>
  <c r="D35" s="1"/>
  <c r="F34"/>
  <c r="F33" s="1"/>
  <c r="F32" s="1"/>
  <c r="F31" s="1"/>
  <c r="E34"/>
  <c r="E33" s="1"/>
  <c r="E32" s="1"/>
  <c r="E31" s="1"/>
  <c r="D33"/>
  <c r="D32" s="1"/>
  <c r="D31" s="1"/>
  <c r="F30"/>
  <c r="F29" s="1"/>
  <c r="F28" s="1"/>
  <c r="F27" s="1"/>
  <c r="E30"/>
  <c r="E29" s="1"/>
  <c r="E28" s="1"/>
  <c r="E27" s="1"/>
  <c r="D29"/>
  <c r="D28" s="1"/>
  <c r="D27" s="1"/>
  <c r="F26"/>
  <c r="F25" s="1"/>
  <c r="F24" s="1"/>
  <c r="F23" s="1"/>
  <c r="E26"/>
  <c r="E25" s="1"/>
  <c r="E24" s="1"/>
  <c r="E23" s="1"/>
  <c r="D25"/>
  <c r="D24" s="1"/>
  <c r="F22"/>
  <c r="F21" s="1"/>
  <c r="F20" s="1"/>
  <c r="F19" s="1"/>
  <c r="E22"/>
  <c r="E21" s="1"/>
  <c r="E20" s="1"/>
  <c r="E19" s="1"/>
  <c r="D21"/>
  <c r="D20" s="1"/>
  <c r="G93" i="20"/>
  <c r="G92" s="1"/>
  <c r="G91" s="1"/>
  <c r="G45"/>
  <c r="G44" s="1"/>
  <c r="G43" s="1"/>
  <c r="D34" i="24"/>
  <c r="F23" i="27"/>
  <c r="F16"/>
  <c r="D23"/>
  <c r="D16"/>
  <c r="D15" i="26"/>
  <c r="D22"/>
  <c r="G22" i="20"/>
  <c r="G21" s="1"/>
  <c r="G20" s="1"/>
  <c r="G19" s="1"/>
  <c r="G58"/>
  <c r="G57" s="1"/>
  <c r="G56" s="1"/>
  <c r="G55" s="1"/>
  <c r="G54" s="1"/>
  <c r="G73"/>
  <c r="G71" s="1"/>
  <c r="G70" s="1"/>
  <c r="G88"/>
  <c r="G87" s="1"/>
  <c r="G86" s="1"/>
  <c r="G115"/>
  <c r="G114" s="1"/>
  <c r="G113" s="1"/>
  <c r="G126"/>
  <c r="G125" s="1"/>
  <c r="G119"/>
  <c r="G118" s="1"/>
  <c r="G149"/>
  <c r="G148" s="1"/>
  <c r="G147" s="1"/>
  <c r="G146" s="1"/>
  <c r="G145" s="1"/>
  <c r="D25" i="24"/>
  <c r="D37"/>
  <c r="D43"/>
  <c r="D47" i="30" l="1"/>
  <c r="D46" s="1"/>
  <c r="D59" i="29"/>
  <c r="D58" s="1"/>
  <c r="D60"/>
  <c r="D47"/>
  <c r="D46" s="1"/>
  <c r="H86" i="31"/>
  <c r="H80" s="1"/>
  <c r="G80"/>
  <c r="G86"/>
  <c r="G103"/>
  <c r="G102" s="1"/>
  <c r="G97" s="1"/>
  <c r="G85" i="20"/>
  <c r="G79" s="1"/>
  <c r="D59" i="30"/>
  <c r="D58" s="1"/>
  <c r="G49" i="20"/>
  <c r="G48" s="1"/>
  <c r="G47"/>
  <c r="G38" s="1"/>
  <c r="G37" s="1"/>
  <c r="E59" i="30"/>
  <c r="E58" s="1"/>
  <c r="G127" i="31"/>
  <c r="G126" s="1"/>
  <c r="G120" s="1"/>
  <c r="G124" i="20"/>
  <c r="H26" i="31"/>
  <c r="D93" i="30"/>
  <c r="E93"/>
  <c r="F98"/>
  <c r="F97" s="1"/>
  <c r="F93" s="1"/>
  <c r="D19" i="29"/>
  <c r="G26" i="31"/>
  <c r="G25" s="1"/>
  <c r="G19" s="1"/>
  <c r="F18" i="29"/>
  <c r="F60"/>
  <c r="F59" s="1"/>
  <c r="F58" s="1"/>
  <c r="F98"/>
  <c r="F97" s="1"/>
  <c r="F93" s="1"/>
  <c r="H103" i="31"/>
  <c r="G140" i="20"/>
  <c r="G139" s="1"/>
  <c r="G69"/>
  <c r="G68" s="1"/>
  <c r="G102"/>
  <c r="G101" s="1"/>
  <c r="G96" s="1"/>
  <c r="D39" i="29"/>
  <c r="D23"/>
  <c r="D23" i="30"/>
  <c r="E23"/>
  <c r="H127" i="31"/>
  <c r="E18" i="32"/>
  <c r="H141" i="31"/>
  <c r="H142"/>
  <c r="G141"/>
  <c r="G142"/>
  <c r="G25" i="20"/>
  <c r="G24" s="1"/>
  <c r="F47" i="29"/>
  <c r="G40" i="30"/>
  <c r="G39" s="1"/>
  <c r="E47" i="29"/>
  <c r="E47" i="30"/>
  <c r="E46" s="1"/>
  <c r="E39"/>
  <c r="D39"/>
  <c r="E40" i="29"/>
  <c r="E39" s="1"/>
  <c r="H144" i="31"/>
  <c r="G144"/>
  <c r="F40" i="29"/>
  <c r="F39" s="1"/>
  <c r="G98" i="30"/>
  <c r="G97" s="1"/>
  <c r="G93" s="1"/>
  <c r="E98" i="29"/>
  <c r="E97" s="1"/>
  <c r="E93" s="1"/>
  <c r="F40" i="30"/>
  <c r="F39" s="1"/>
  <c r="E18" i="29"/>
  <c r="E60"/>
  <c r="E59" s="1"/>
  <c r="E58" s="1"/>
  <c r="G60" i="30"/>
  <c r="G59" s="1"/>
  <c r="G58" s="1"/>
  <c r="G47"/>
  <c r="F18"/>
  <c r="F60"/>
  <c r="F59" s="1"/>
  <c r="F58" s="1"/>
  <c r="F47"/>
  <c r="G18"/>
  <c r="E17" l="1"/>
  <c r="E113" s="1"/>
  <c r="D17"/>
  <c r="D113" s="1"/>
  <c r="D18" i="29"/>
  <c r="G18" i="20"/>
  <c r="H102" i="31"/>
  <c r="H97" s="1"/>
  <c r="H96" s="1"/>
  <c r="H91" s="1"/>
  <c r="H25"/>
  <c r="H19" s="1"/>
  <c r="F17" i="29"/>
  <c r="F113" s="1"/>
  <c r="F114" s="1"/>
  <c r="H126" i="31"/>
  <c r="H120" s="1"/>
  <c r="H119" s="1"/>
  <c r="G96"/>
  <c r="G91" s="1"/>
  <c r="G123" i="20"/>
  <c r="G117" s="1"/>
  <c r="E17" i="29"/>
  <c r="E113" s="1"/>
  <c r="E114" s="1"/>
  <c r="G138" i="20"/>
  <c r="G95"/>
  <c r="G90" s="1"/>
  <c r="G119" i="31"/>
  <c r="G17" i="30"/>
  <c r="G113" s="1"/>
  <c r="G114" s="1"/>
  <c r="F17"/>
  <c r="F113" s="1"/>
  <c r="F114" s="1"/>
  <c r="G18" i="31" l="1"/>
  <c r="H18"/>
  <c r="G116" i="20"/>
  <c r="G17" s="1"/>
</calcChain>
</file>

<file path=xl/sharedStrings.xml><?xml version="1.0" encoding="utf-8"?>
<sst xmlns="http://schemas.openxmlformats.org/spreadsheetml/2006/main" count="2420" uniqueCount="471">
  <si>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</si>
  <si>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</si>
  <si>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</si>
  <si>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</si>
  <si>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</si>
  <si>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</si>
  <si>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</si>
  <si>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</si>
  <si>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</si>
  <si>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</si>
  <si>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</si>
  <si>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</si>
  <si>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</si>
  <si>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</si>
  <si>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</si>
  <si>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</si>
  <si>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</si>
  <si>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</si>
  <si>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</si>
  <si>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</si>
  <si>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</si>
  <si>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</si>
  <si>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</si>
  <si>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</si>
  <si>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</si>
  <si>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</si>
  <si>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</si>
  <si>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</si>
  <si>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</si>
  <si>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</si>
  <si>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</si>
  <si>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</si>
  <si>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</si>
  <si>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</si>
  <si>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</si>
  <si>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</si>
  <si>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</si>
  <si>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</si>
  <si>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000  2  02  00000  00  0000  000</t>
  </si>
  <si>
    <t>11</t>
  </si>
  <si>
    <t>12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</si>
  <si>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</si>
  <si>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</si>
  <si>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</si>
  <si>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</si>
  <si>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</si>
  <si>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</si>
  <si>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</si>
  <si>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</si>
  <si>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</si>
  <si>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</si>
  <si>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</si>
  <si>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</si>
  <si>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</si>
  <si>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</si>
  <si>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</si>
  <si>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</si>
  <si>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</si>
  <si>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</si>
  <si>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</si>
  <si>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</si>
  <si>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</si>
  <si>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</si>
  <si>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</si>
  <si>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</si>
  <si>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</si>
  <si>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</si>
  <si>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</si>
  <si>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</si>
  <si>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</si>
  <si>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</si>
  <si>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</si>
  <si>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</si>
  <si>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 xml:space="preserve">Доплаты к пенсиям муниципальныхных служащих 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</si>
  <si>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</si>
  <si>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</si>
  <si>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</si>
  <si>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</si>
  <si>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</si>
  <si>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</si>
  <si>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</si>
  <si>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</si>
  <si>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</si>
  <si>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</si>
  <si>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</si>
  <si>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</si>
  <si>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</si>
  <si>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</si>
  <si>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Другие вопросы в области жилищно- комунального хозяйства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</si>
  <si>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</si>
  <si>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</si>
  <si>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Обеспечение деятельности подведомственных учреждений (муниципальное бюджетное учреждение  ЖКХ "Исток")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</si>
  <si>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</si>
  <si>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</si>
  <si>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</si>
  <si>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</si>
  <si>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</si>
  <si>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</si>
  <si>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</si>
  <si>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</si>
  <si>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</si>
  <si>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</si>
  <si>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</si>
  <si>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</si>
  <si>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</si>
  <si>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</si>
  <si>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</si>
  <si>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</si>
  <si>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</si>
  <si>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</si>
  <si>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</si>
  <si>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</si>
  <si>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</si>
  <si>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</si>
  <si>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</si>
  <si>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</si>
  <si>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</si>
  <si>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</si>
  <si>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</si>
  <si>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</si>
  <si>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</si>
  <si>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</si>
  <si>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</si>
  <si>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</si>
  <si>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</si>
  <si>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</si>
  <si>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</si>
  <si>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</si>
  <si>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</si>
  <si>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</si>
  <si>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</si>
  <si>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</si>
  <si>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</si>
  <si>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</si>
  <si>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</si>
  <si>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</si>
  <si>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</si>
  <si>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</si>
  <si>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</si>
  <si>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</si>
  <si>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</si>
  <si>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</si>
  <si>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</si>
  <si>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</si>
  <si>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</si>
  <si>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</si>
  <si>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</si>
  <si>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</si>
  <si>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</si>
  <si>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</si>
  <si>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</si>
  <si>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</si>
  <si>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</si>
  <si>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</si>
  <si>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</si>
  <si>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</si>
  <si>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</si>
  <si>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</si>
  <si>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</si>
  <si>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</si>
  <si>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</si>
  <si>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</si>
  <si>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</si>
  <si>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</si>
  <si>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</si>
  <si>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</si>
  <si>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</si>
  <si>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</si>
  <si>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</si>
  <si>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</si>
  <si>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</si>
  <si>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</si>
  <si>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</si>
  <si>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</si>
  <si>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</si>
  <si>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</si>
  <si>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</si>
  <si>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</si>
  <si>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</si>
  <si>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</si>
  <si>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</si>
  <si>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</si>
  <si>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</si>
  <si>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</si>
  <si>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</si>
  <si>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Улучшение качества питьевой воды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</si>
  <si>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</si>
  <si>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</si>
  <si>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</si>
  <si>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</si>
  <si>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</si>
  <si>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</si>
  <si>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</si>
  <si>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</si>
  <si>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</si>
  <si>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</si>
  <si>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</si>
  <si>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</si>
  <si>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</si>
  <si>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</si>
  <si>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</si>
  <si>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</si>
  <si>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</si>
  <si>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</si>
  <si>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</si>
  <si>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</si>
  <si>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</si>
  <si>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</si>
  <si>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</si>
  <si>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</si>
  <si>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</si>
  <si>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</si>
  <si>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</si>
  <si>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</si>
  <si>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</si>
  <si>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</si>
  <si>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</si>
  <si>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</si>
  <si>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</si>
  <si>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</si>
  <si>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</si>
  <si>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</si>
  <si>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</si>
  <si>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</si>
  <si>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</si>
  <si>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</si>
  <si>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3500000000</t>
  </si>
  <si>
    <t>3500100000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</si>
  <si>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</si>
  <si>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</si>
  <si>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</si>
  <si>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</si>
  <si>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</si>
  <si>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</si>
  <si>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</si>
  <si>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</si>
  <si>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</si>
  <si>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3500101980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</si>
  <si>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</si>
  <si>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</si>
  <si>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</si>
  <si>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</si>
  <si>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</si>
  <si>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</si>
  <si>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</si>
  <si>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</si>
  <si>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</si>
  <si>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</si>
  <si>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</si>
  <si>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</si>
  <si>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</si>
  <si>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</si>
  <si>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</si>
  <si>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Приложение   2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</si>
  <si>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</si>
  <si>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</si>
  <si>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</si>
  <si>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</si>
  <si>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</si>
  <si>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</si>
  <si>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</si>
  <si>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</si>
  <si>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</si>
  <si>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000 1 03 02230 01 0000 110</t>
  </si>
  <si>
    <t>000 1 03 02240 01 0000 110</t>
  </si>
  <si>
    <t>000 1 03 02250 01 0000 110</t>
  </si>
  <si>
    <t>000 1 01 02020 01 0000 110</t>
  </si>
  <si>
    <t xml:space="preserve">НАЛОГИ НА ТОВАРЫ (РАБОТЫ,УСЛУГИ), РЕАЛИЗУЕМЫЕ НА ТЕРРИТОРИИ РОССИЙСКОЙ ФЕДЕРАЦИИ 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</si>
  <si>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</si>
  <si>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</si>
  <si>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</si>
  <si>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</si>
  <si>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  (руб.)</t>
  </si>
  <si>
    <t>Приложение 7</t>
  </si>
  <si>
    <t>Приложение 8</t>
  </si>
  <si>
    <t>Приложение 10</t>
  </si>
  <si>
    <t xml:space="preserve">Приложение 3 </t>
  </si>
  <si>
    <t xml:space="preserve">Приложение 4 </t>
  </si>
  <si>
    <t>Приложение 9</t>
  </si>
  <si>
    <t>Приложение 6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</si>
  <si>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</si>
  <si>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</si>
  <si>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</si>
  <si>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</si>
  <si>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</si>
  <si>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к проекту решения  Совета депутатов </t>
  </si>
  <si>
    <t xml:space="preserve">к  проекту   решения Совета депутатов </t>
  </si>
  <si>
    <t xml:space="preserve">к  проекту   решения  Совета депутатов </t>
  </si>
  <si>
    <t xml:space="preserve">к  проекту  решения  Совета депутатов </t>
  </si>
  <si>
    <t>к  проекту  решения Совета депутатов</t>
  </si>
  <si>
    <t>к  проекту решения Совета депутатов</t>
  </si>
  <si>
    <t xml:space="preserve">к   проекту решения Совета депутатов </t>
  </si>
  <si>
    <t xml:space="preserve">к проекту решения Совета депутатов 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</si>
  <si>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</si>
  <si>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</si>
  <si>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</si>
  <si>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</si>
  <si>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</si>
  <si>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</si>
  <si>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</si>
  <si>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</si>
  <si>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</si>
  <si>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</si>
  <si>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</si>
  <si>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>Республики  Хакасия</t>
  </si>
  <si>
    <t xml:space="preserve"> "О бюджете  </t>
  </si>
  <si>
    <t xml:space="preserve">  Московского сельсовета Усть-Абаканского</t>
  </si>
  <si>
    <t>Всего доходов</t>
  </si>
  <si>
    <t>7020000000</t>
  </si>
  <si>
    <t>7060000000</t>
  </si>
  <si>
    <t>000  2 02 35118 00 0000 150</t>
  </si>
  <si>
    <t>000  2 02 35118 10 0000 150</t>
  </si>
  <si>
    <t>000  2  02  10000  00  0000  150</t>
  </si>
  <si>
    <t>Муниципальная программа  «Чистая вода  на 2016-2022 годы»</t>
  </si>
  <si>
    <t>3600000000</t>
  </si>
  <si>
    <t>3600100000</t>
  </si>
  <si>
    <t>Обеспечение энергоэффективности и энергосбережения на объектах муниципальной собственности</t>
  </si>
  <si>
    <t>Мероприятия, направленные на энергосбережение и повышение энергетической эффективности</t>
  </si>
  <si>
    <t>3600122050</t>
  </si>
  <si>
    <t>Муниципальная программа «Чистая вода  на 2016-2022 годы»</t>
  </si>
  <si>
    <t>36000 00000</t>
  </si>
  <si>
    <t>36001 00000</t>
  </si>
  <si>
    <t>36001 22050</t>
  </si>
  <si>
    <t>000  2 02 30000 00 0000 150</t>
  </si>
  <si>
    <t>000  1 16 02020 02 0000 140</t>
  </si>
  <si>
    <t>000 2 02 30024 00 0000 150</t>
  </si>
  <si>
    <t>000 2 02 30024 10 0000 150</t>
  </si>
  <si>
    <t>7050070230</t>
  </si>
  <si>
    <t>Осуществление государственного полномочия  по определению перечня должностных лиц, уполномоченных составлять протокола об административных правонарушениях</t>
  </si>
  <si>
    <t>Прочая закупка товаров, работ и услуг</t>
  </si>
  <si>
    <t>70500 70230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</si>
  <si>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</si>
  <si>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</si>
  <si>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</si>
  <si>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>Гражданская оборона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</si>
  <si>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</si>
  <si>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«Пожарная безопасность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</si>
  <si>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</si>
  <si>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</si>
  <si>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Муниципальная программа "Энергосбережение и энергоэффективность  на  территории Московского сельсовета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</si>
  <si>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</si>
  <si>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</si>
  <si>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</si>
  <si>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</si>
  <si>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Подпрограмма "Развитие физической культуры и спорта  в Московском сельсовете »</t>
  </si>
  <si>
    <t>Муниципальная программа "Энергосбережение и энергоэффективность  на  территории Московского сельсовета »</t>
  </si>
  <si>
    <t xml:space="preserve">Подпрограмма "Развитие физической культуры и спорта  в Московском сельсовете 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</si>
  <si>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</si>
  <si>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</si>
  <si>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</si>
  <si>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</si>
  <si>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Защита населения от чрезвычайных ситуаций, обеспечение пожарной безопасности и безопасности людей</t>
  </si>
  <si>
    <t>Защита населения и территории от чрезвычайных ситуаций природного и техногенного характера, пожарная безопасность</t>
  </si>
  <si>
    <t>000  2  02  16001  10  0000  150</t>
  </si>
  <si>
    <t>Осуществление отдельных  государственных полномочий в сфере социальной поддержки рабртников  муниципальных организаций культуры, работающих и проживающих в сельских населенных пунктах, поселках городского типа</t>
  </si>
  <si>
    <t>Муниципальная программа "Обеспечение безопасности населения на территории Московского сельсовета Усть-Абаканского района"</t>
  </si>
  <si>
    <t>Подпрограмма "Защита населения и ликвидация чрезвычайных ситуаций, стихийных бедствий и их последствий в Московском сельсовете Усть-Абаканского района"</t>
  </si>
  <si>
    <t>Создание условий по защите населения от чрезвычайных ситуаций, стихийных бедствий и их последствий</t>
  </si>
  <si>
    <t>Мероприятия по защите населения от чрезвычайных ситуаций, пожарной безопасности</t>
  </si>
  <si>
    <t>3010222080</t>
  </si>
  <si>
    <t>Защита населения  и территории от чрезвычайных ситуаций природного и техногенного характера, пожарная безопасность</t>
  </si>
  <si>
    <t>Расходы на выплаты персоналу государственных (муниципальных)органов</t>
  </si>
  <si>
    <t>Осуществление отдельных государственных полномочий в сфере социальной поддержки работников муниципальных организаций культкры, работающих и проживающих в сельских населенных пунктах, поселках городского типа</t>
  </si>
  <si>
    <t>Осуществление государственного полномочия  по определению перечня должностных лиц,  уполномоченных составлять протокола об административных правонарушениях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</si>
  <si>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</si>
  <si>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Приложение 5</t>
  </si>
  <si>
    <t>сумма на 2026  год</t>
  </si>
  <si>
    <t xml:space="preserve">Сумма  на 2026 год                  </t>
  </si>
  <si>
    <t>Сумма                           на 2026 год</t>
  </si>
  <si>
    <t>Муниципальная программа "Социальная поддержка граждан на территории Московского сельсовета"</t>
  </si>
  <si>
    <t>3800000000</t>
  </si>
  <si>
    <t>Социальные выплаты гражданам в соответствии с действующим законодательством</t>
  </si>
  <si>
    <t>3800100000</t>
  </si>
  <si>
    <t>3800114910</t>
  </si>
  <si>
    <t>Развитие мер социальной поддержки отдельных категорий граждан</t>
  </si>
  <si>
    <t>3800200000</t>
  </si>
  <si>
    <t>Оказание материальной помощи гражданам, оказавшимся в 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</si>
  <si>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</si>
  <si>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</si>
  <si>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</si>
  <si>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</si>
  <si>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3800119410</t>
  </si>
  <si>
    <t>Оказание материальной помощи гражданам, оказавшимся в трудной жизненной ситуации</t>
  </si>
  <si>
    <t>Доплаты к пенсиям муниципальных служащих</t>
  </si>
  <si>
    <t>Оказание материальной помощи, гражданам оказавшимся в трудной жизненной ситуации</t>
  </si>
  <si>
    <t>сумма на 2027  год</t>
  </si>
  <si>
    <t>000  2  02  15009  00  0000  150</t>
  </si>
  <si>
    <t>000  2  02  15009  10  0000  150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</si>
  <si>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</si>
  <si>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Субвенции местным бюджетам на выполнение передаваемых полномочий субъектов Российской Федерации</t>
  </si>
  <si>
    <t>000  2  02  16001  00  0000  150</t>
  </si>
  <si>
    <t>Администрация Московского сельсовета Усть-Абаканского района Республики Хакасия</t>
  </si>
  <si>
    <t>Осуществление государственного полномочия  по определению перечня должностных лиц, уполномоченных составлять протоколы об административных правонарушениях</t>
  </si>
  <si>
    <t xml:space="preserve">Сумма  на 2027 год                  </t>
  </si>
  <si>
    <t>Подпрограмма «Старшее поколение»</t>
  </si>
  <si>
    <t>Сумма                           на 2027 год</t>
  </si>
  <si>
    <t>Подпрограмма «Старшее поколение »</t>
  </si>
  <si>
    <r>
      <t>от "</t>
    </r>
    <r>
      <rPr>
        <u/>
        <sz val="10"/>
        <rFont val="Times New Roman"/>
        <family val="1"/>
        <charset val="204"/>
      </rPr>
      <t xml:space="preserve">      </t>
    </r>
    <r>
      <rPr>
        <sz val="10"/>
        <rFont val="Times New Roman"/>
        <family val="1"/>
        <charset val="204"/>
      </rPr>
      <t>"</t>
    </r>
    <r>
      <rPr>
        <u/>
        <sz val="10"/>
        <rFont val="Times New Roman"/>
        <family val="1"/>
        <charset val="204"/>
      </rPr>
      <t xml:space="preserve">                     </t>
    </r>
    <r>
      <rPr>
        <sz val="10"/>
        <rFont val="Times New Roman"/>
        <family val="1"/>
        <charset val="204"/>
      </rPr>
      <t xml:space="preserve"> 2025 г. №  </t>
    </r>
  </si>
  <si>
    <t>на 2026 год и плановый период 2027 и 2028 годов»</t>
  </si>
  <si>
    <t>Источники финансирования дефицита бюджета Московского сельсовета Усть-Абаканского района Республики Хакасия на 2026 год.</t>
  </si>
  <si>
    <r>
      <t>от "</t>
    </r>
    <r>
      <rPr>
        <u/>
        <sz val="8"/>
        <rFont val="Times New Roman"/>
        <family val="1"/>
        <charset val="204"/>
      </rPr>
      <t xml:space="preserve">      </t>
    </r>
    <r>
      <rPr>
        <sz val="8"/>
        <rFont val="Times New Roman"/>
        <family val="1"/>
        <charset val="204"/>
      </rPr>
      <t xml:space="preserve">"   </t>
    </r>
    <r>
      <rPr>
        <u/>
        <sz val="8"/>
        <rFont val="Times New Roman"/>
        <family val="1"/>
        <charset val="204"/>
      </rPr>
      <t xml:space="preserve">                  </t>
    </r>
    <r>
      <rPr>
        <sz val="8"/>
        <rFont val="Times New Roman"/>
        <family val="1"/>
        <charset val="204"/>
      </rPr>
      <t xml:space="preserve"> 2025 г. №  </t>
    </r>
  </si>
  <si>
    <t>Источники финансирования дефицита бюджета Московского сельсовета Усть-Абаканского района Республики Хакасия на плановый период   2027 и 2028 годов.</t>
  </si>
  <si>
    <t>сумма на 2028  год</t>
  </si>
  <si>
    <t>на 2026 год и плановый период 2027 и  2028 годов»</t>
  </si>
  <si>
    <t>по группам,  подгруппам и статьям кодов классификации доходов на 2026 год</t>
  </si>
  <si>
    <t>2026г.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</si>
  <si>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</si>
  <si>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</si>
  <si>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</si>
  <si>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000 1 01 02210 01 0000 110</t>
  </si>
  <si>
    <t>Налог на доходы физических лиц в части суммы налога, относящейся к налоговой базе,  указанной в пункте 6.2 статьи 210 Налогового кодекса Российской Федерации, не превышающей 5 миллионов рублей</t>
  </si>
  <si>
    <t>000 1 03 00000 00 0000 000</t>
  </si>
  <si>
    <t>000 1 03 02000 01 0000 110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</si>
  <si>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</si>
  <si>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</si>
  <si>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</si>
  <si>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</si>
  <si>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</si>
  <si>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</si>
  <si>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000  1  13   00000  00  0000 000</t>
  </si>
  <si>
    <t>ДОХОДЫ ОТ ОКАЗАНИЯ ПЛАТНЫХ УСЛУГ И КОМПЕНСАЦИИ ЗАТРАТ ГОСУДАРСТВА</t>
  </si>
  <si>
    <t xml:space="preserve">000  1 16 02000 02 0000 140 </t>
  </si>
  <si>
    <t>Административные штравы,установленные законами субъектов Российской Федерации об  административных правонарушениях</t>
  </si>
  <si>
    <t>Административные штравы,установленные законами субъектов Российской Федерации об  административных правонарушениях,за нарушение муниципальных правовых актов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</si>
  <si>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</si>
  <si>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</si>
  <si>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частичную компенсацию дополнительных расходов на повышение оплаты труда работников бюджетной сферы и иные цели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</si>
  <si>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</si>
  <si>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</si>
  <si>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</si>
  <si>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</si>
  <si>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</si>
  <si>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</si>
  <si>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района  на 2026 год</t>
  </si>
  <si>
    <t xml:space="preserve"> и плановый период 2027 и 2028 годов»</t>
  </si>
  <si>
    <t>по группам,  подгруппам и статьям кодов классификации доходов на плановый период 2027 и 2028 годов</t>
  </si>
  <si>
    <t>2027г.</t>
  </si>
  <si>
    <t>2028 г.</t>
  </si>
  <si>
    <t>Всего  доходов</t>
  </si>
  <si>
    <r>
      <t>от "</t>
    </r>
    <r>
      <rPr>
        <u/>
        <sz val="1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              </t>
    </r>
    <r>
      <rPr>
        <sz val="10"/>
        <rFont val="Times New Roman"/>
        <family val="1"/>
        <charset val="204"/>
      </rPr>
      <t xml:space="preserve"> 2025 г. № </t>
    </r>
  </si>
  <si>
    <t xml:space="preserve">   Усть-Абаканского района Республики Хакасия на 2026 год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</si>
  <si>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</si>
  <si>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</si>
  <si>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</si>
  <si>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</si>
  <si>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</si>
  <si>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</si>
  <si>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</si>
  <si>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</si>
  <si>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r>
      <t>от "</t>
    </r>
    <r>
      <rPr>
        <u/>
        <sz val="1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"  </t>
    </r>
    <r>
      <rPr>
        <u/>
        <sz val="10"/>
        <rFont val="Times New Roman"/>
        <family val="1"/>
        <charset val="204"/>
      </rPr>
      <t xml:space="preserve">             </t>
    </r>
    <r>
      <rPr>
        <sz val="10"/>
        <rFont val="Times New Roman"/>
        <family val="1"/>
        <charset val="204"/>
      </rPr>
      <t xml:space="preserve"> 2025 г. № </t>
    </r>
  </si>
  <si>
    <t xml:space="preserve">   Усть-Абаканского района Республики Хакасия на плановый период  2027 и 2028 годы</t>
  </si>
  <si>
    <t xml:space="preserve">Сумма  на 2028 год                  </t>
  </si>
  <si>
    <t xml:space="preserve">    Усть-Абаканского района Республики Хакасия  на 2026 год</t>
  </si>
  <si>
    <r>
      <t>от "</t>
    </r>
    <r>
      <rPr>
        <u/>
        <sz val="10"/>
        <rFont val="Times New Roman"/>
        <family val="1"/>
        <charset val="204"/>
      </rPr>
      <t xml:space="preserve">    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              </t>
    </r>
    <r>
      <rPr>
        <sz val="10"/>
        <rFont val="Times New Roman"/>
        <family val="1"/>
        <charset val="204"/>
      </rPr>
      <t xml:space="preserve">  2025 г. №     </t>
    </r>
  </si>
  <si>
    <r>
      <t>от "</t>
    </r>
    <r>
      <rPr>
        <u/>
        <sz val="10"/>
        <rFont val="Times New Roman"/>
        <family val="1"/>
        <charset val="204"/>
      </rPr>
      <t xml:space="preserve">     </t>
    </r>
    <r>
      <rPr>
        <sz val="10"/>
        <rFont val="Times New Roman"/>
        <family val="1"/>
        <charset val="204"/>
      </rPr>
      <t xml:space="preserve">"  </t>
    </r>
    <r>
      <rPr>
        <u/>
        <sz val="10"/>
        <rFont val="Times New Roman"/>
        <family val="1"/>
        <charset val="204"/>
      </rPr>
      <t xml:space="preserve">                 </t>
    </r>
    <r>
      <rPr>
        <sz val="10"/>
        <rFont val="Times New Roman"/>
        <family val="1"/>
        <charset val="204"/>
      </rPr>
      <t xml:space="preserve">   2025 г. №     </t>
    </r>
  </si>
  <si>
    <t xml:space="preserve">    Усть-Абаканского района Республики Хакасия  на плановый период  2027 и 2028 годов</t>
  </si>
  <si>
    <r>
      <t>от  "</t>
    </r>
    <r>
      <rPr>
        <u/>
        <sz val="10"/>
        <rFont val="Times New Roman"/>
        <family val="1"/>
        <charset val="204"/>
      </rPr>
      <t xml:space="preserve">      </t>
    </r>
    <r>
      <rPr>
        <sz val="10"/>
        <rFont val="Times New Roman"/>
        <family val="1"/>
        <charset val="204"/>
      </rPr>
      <t xml:space="preserve">"  </t>
    </r>
    <r>
      <rPr>
        <u/>
        <sz val="10"/>
        <rFont val="Times New Roman"/>
        <family val="1"/>
        <charset val="204"/>
      </rPr>
      <t xml:space="preserve">                 </t>
    </r>
    <r>
      <rPr>
        <sz val="10"/>
        <rFont val="Times New Roman"/>
        <family val="1"/>
        <charset val="204"/>
      </rPr>
      <t xml:space="preserve"> 2025 г.   №       </t>
    </r>
  </si>
  <si>
    <t>Московского сельсовета  Усть-Абаканского района Республики Хакасия на 2026 год</t>
  </si>
  <si>
    <t>33000 00000</t>
  </si>
  <si>
    <t>33001 00000</t>
  </si>
  <si>
    <t>33001 22550</t>
  </si>
  <si>
    <t>Московского сельсовета  Усть-Абаканского района Республики Хакасия на плановый период  2027 и 2028 годы</t>
  </si>
  <si>
    <t>Сумма                           на 2028 год</t>
  </si>
  <si>
    <t>сельского поселения Московского сельсовета</t>
  </si>
  <si>
    <t xml:space="preserve">Усть-Абаканского муниципального района Республики Хакасия </t>
  </si>
  <si>
    <t>Усть-Абаканского муниципального района Республики Хакасия</t>
  </si>
  <si>
    <t xml:space="preserve"> Республики Хакасия «О  бюджете Московского  </t>
  </si>
  <si>
    <t xml:space="preserve">сельского поселения Московского сельсовета Усть-Абаканского муниципального района </t>
  </si>
  <si>
    <t xml:space="preserve"> сельского поселения Московского сельсовета Усть-Абаканского муниципального района</t>
  </si>
  <si>
    <t xml:space="preserve"> сельского поселения Московского сельсовета</t>
  </si>
  <si>
    <t xml:space="preserve">сельского поселения Московского сельсовета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</si>
</sst>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55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2" tint="-0.499984740745262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u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4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3" fillId="0" borderId="0"/>
    <xf numFmtId="0" fontId="17" fillId="0" borderId="0"/>
    <xf numFmtId="43" fontId="43" fillId="0" borderId="0" applyFont="0" applyFill="0" applyBorder="0" applyAlignment="0" applyProtection="0"/>
  </cellStyleXfs>
  <cellXfs count="5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0" fontId="16" fillId="3" borderId="13" xfId="0" applyFont="1" applyFill="1" applyBorder="1" applyAlignment="1">
      <alignment vertical="top" wrapText="1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3" borderId="11" xfId="0" applyFont="1" applyFill="1" applyBorder="1" applyAlignment="1">
      <alignment vertical="top" wrapText="1"/>
    </xf>
    <xf numFmtId="4" fontId="13" fillId="3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6" fillId="0" borderId="16" xfId="0" applyFont="1" applyBorder="1" applyAlignment="1">
      <alignment vertical="top" wrapText="1"/>
    </xf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 wrapText="1"/>
    </xf>
    <xf numFmtId="0" fontId="35" fillId="0" borderId="13" xfId="0" applyFont="1" applyBorder="1" applyAlignment="1">
      <alignment wrapText="1"/>
    </xf>
    <xf numFmtId="0" fontId="35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25" fillId="3" borderId="2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9" fontId="25" fillId="0" borderId="22" xfId="0" applyNumberFormat="1" applyFont="1" applyBorder="1" applyAlignment="1">
      <alignment horizontal="center" vertical="center" wrapText="1"/>
    </xf>
    <xf numFmtId="0" fontId="26" fillId="3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vertical="top" wrapText="1"/>
    </xf>
    <xf numFmtId="49" fontId="10" fillId="0" borderId="15" xfId="0" applyNumberFormat="1" applyFont="1" applyBorder="1" applyAlignment="1">
      <alignment horizontal="center" vertical="center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3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0" borderId="0" xfId="4" applyFont="1"/>
    <xf numFmtId="4" fontId="28" fillId="4" borderId="10" xfId="4" applyNumberFormat="1" applyFont="1" applyFill="1" applyBorder="1" applyAlignment="1">
      <alignment horizontal="center" wrapText="1"/>
    </xf>
    <xf numFmtId="4" fontId="28" fillId="4" borderId="20" xfId="4" applyNumberFormat="1" applyFont="1" applyFill="1" applyBorder="1" applyAlignment="1">
      <alignment horizontal="center" wrapText="1"/>
    </xf>
    <xf numFmtId="49" fontId="30" fillId="0" borderId="0" xfId="4" applyNumberFormat="1" applyFont="1" applyBorder="1" applyAlignment="1">
      <alignment horizontal="center"/>
    </xf>
    <xf numFmtId="0" fontId="27" fillId="0" borderId="4" xfId="4" applyFont="1" applyBorder="1" applyAlignment="1">
      <alignment horizontal="center" wrapText="1"/>
    </xf>
    <xf numFmtId="4" fontId="28" fillId="0" borderId="12" xfId="4" applyNumberFormat="1" applyFont="1" applyBorder="1" applyAlignment="1">
      <alignment horizontal="center" wrapText="1"/>
    </xf>
    <xf numFmtId="4" fontId="28" fillId="0" borderId="22" xfId="4" applyNumberFormat="1" applyFont="1" applyBorder="1" applyAlignment="1">
      <alignment horizontal="center" wrapText="1"/>
    </xf>
    <xf numFmtId="0" fontId="28" fillId="0" borderId="2" xfId="4" applyFont="1" applyBorder="1" applyAlignment="1">
      <alignment horizontal="center" wrapText="1"/>
    </xf>
    <xf numFmtId="4" fontId="28" fillId="0" borderId="14" xfId="4" applyNumberFormat="1" applyFont="1" applyBorder="1" applyAlignment="1">
      <alignment horizontal="center" wrapText="1"/>
    </xf>
    <xf numFmtId="4" fontId="28" fillId="0" borderId="21" xfId="4" applyNumberFormat="1" applyFont="1" applyBorder="1" applyAlignment="1">
      <alignment horizontal="center" wrapText="1"/>
    </xf>
    <xf numFmtId="0" fontId="27" fillId="0" borderId="2" xfId="4" applyFont="1" applyBorder="1" applyAlignment="1">
      <alignment horizontal="center" wrapText="1"/>
    </xf>
    <xf numFmtId="4" fontId="27" fillId="0" borderId="14" xfId="4" applyNumberFormat="1" applyFont="1" applyBorder="1" applyAlignment="1">
      <alignment horizontal="center" wrapText="1"/>
    </xf>
    <xf numFmtId="4" fontId="27" fillId="0" borderId="21" xfId="4" applyNumberFormat="1" applyFont="1" applyBorder="1" applyAlignment="1">
      <alignment horizontal="center" wrapText="1"/>
    </xf>
    <xf numFmtId="0" fontId="27" fillId="0" borderId="0" xfId="4" applyFont="1" applyAlignment="1">
      <alignment horizontal="left"/>
    </xf>
    <xf numFmtId="4" fontId="28" fillId="4" borderId="14" xfId="4" applyNumberFormat="1" applyFont="1" applyFill="1" applyBorder="1" applyAlignment="1">
      <alignment horizontal="center"/>
    </xf>
    <xf numFmtId="4" fontId="28" fillId="4" borderId="21" xfId="4" applyNumberFormat="1" applyFont="1" applyFill="1" applyBorder="1" applyAlignment="1">
      <alignment horizontal="center"/>
    </xf>
    <xf numFmtId="49" fontId="28" fillId="0" borderId="2" xfId="4" applyNumberFormat="1" applyFont="1" applyBorder="1" applyAlignment="1">
      <alignment horizontal="center" vertical="center" wrapText="1"/>
    </xf>
    <xf numFmtId="4" fontId="28" fillId="0" borderId="14" xfId="4" applyNumberFormat="1" applyFont="1" applyBorder="1" applyAlignment="1">
      <alignment horizontal="center"/>
    </xf>
    <xf numFmtId="4" fontId="28" fillId="0" borderId="21" xfId="4" applyNumberFormat="1" applyFont="1" applyBorder="1" applyAlignment="1">
      <alignment horizontal="center"/>
    </xf>
    <xf numFmtId="49" fontId="27" fillId="0" borderId="2" xfId="4" applyNumberFormat="1" applyFont="1" applyBorder="1" applyAlignment="1">
      <alignment horizontal="center" vertical="center" wrapText="1"/>
    </xf>
    <xf numFmtId="4" fontId="27" fillId="0" borderId="14" xfId="4" applyNumberFormat="1" applyFont="1" applyBorder="1" applyAlignment="1">
      <alignment horizontal="center"/>
    </xf>
    <xf numFmtId="4" fontId="27" fillId="0" borderId="21" xfId="4" applyNumberFormat="1" applyFont="1" applyBorder="1" applyAlignment="1">
      <alignment horizontal="center"/>
    </xf>
    <xf numFmtId="4" fontId="28" fillId="0" borderId="14" xfId="4" applyNumberFormat="1" applyFont="1" applyBorder="1" applyAlignment="1">
      <alignment horizontal="center" vertical="center" wrapText="1"/>
    </xf>
    <xf numFmtId="4" fontId="28" fillId="0" borderId="21" xfId="4" applyNumberFormat="1" applyFont="1" applyBorder="1" applyAlignment="1">
      <alignment horizontal="center" vertical="center" wrapText="1"/>
    </xf>
    <xf numFmtId="0" fontId="32" fillId="0" borderId="0" xfId="4" applyFont="1"/>
    <xf numFmtId="0" fontId="28" fillId="0" borderId="2" xfId="4" applyFont="1" applyBorder="1" applyAlignment="1">
      <alignment horizontal="center"/>
    </xf>
    <xf numFmtId="0" fontId="27" fillId="0" borderId="2" xfId="4" applyFont="1" applyBorder="1" applyAlignment="1">
      <alignment horizontal="center"/>
    </xf>
    <xf numFmtId="49" fontId="31" fillId="3" borderId="2" xfId="4" applyNumberFormat="1" applyFont="1" applyFill="1" applyBorder="1" applyAlignment="1">
      <alignment horizontal="center" vertical="center" wrapText="1"/>
    </xf>
    <xf numFmtId="4" fontId="28" fillId="4" borderId="10" xfId="4" applyNumberFormat="1" applyFont="1" applyFill="1" applyBorder="1" applyAlignment="1">
      <alignment horizontal="center"/>
    </xf>
    <xf numFmtId="0" fontId="26" fillId="3" borderId="13" xfId="4" applyFont="1" applyFill="1" applyBorder="1" applyAlignment="1">
      <alignment vertical="top" wrapText="1"/>
    </xf>
    <xf numFmtId="0" fontId="25" fillId="3" borderId="11" xfId="4" applyFont="1" applyFill="1" applyBorder="1" applyAlignment="1">
      <alignment vertical="top" wrapText="1"/>
    </xf>
    <xf numFmtId="0" fontId="25" fillId="3" borderId="13" xfId="4" applyFont="1" applyFill="1" applyBorder="1" applyAlignment="1">
      <alignment vertical="top"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left" vertical="center" wrapText="1"/>
    </xf>
    <xf numFmtId="0" fontId="35" fillId="0" borderId="13" xfId="0" applyFont="1" applyBorder="1" applyAlignment="1">
      <alignment vertical="center"/>
    </xf>
    <xf numFmtId="0" fontId="10" fillId="3" borderId="26" xfId="4" applyFont="1" applyFill="1" applyBorder="1" applyAlignment="1">
      <alignment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3" borderId="13" xfId="4" applyFont="1" applyFill="1" applyBorder="1" applyAlignment="1">
      <alignment wrapText="1"/>
    </xf>
    <xf numFmtId="0" fontId="39" fillId="0" borderId="4" xfId="0" applyFont="1" applyBorder="1" applyAlignment="1">
      <alignment vertical="top" wrapText="1"/>
    </xf>
    <xf numFmtId="0" fontId="10" fillId="3" borderId="13" xfId="4" applyFont="1" applyFill="1" applyBorder="1" applyAlignment="1">
      <alignment horizontal="left" wrapText="1"/>
    </xf>
    <xf numFmtId="0" fontId="10" fillId="3" borderId="26" xfId="4" applyFont="1" applyFill="1" applyBorder="1" applyAlignment="1">
      <alignment horizontal="left" wrapText="1"/>
    </xf>
    <xf numFmtId="0" fontId="39" fillId="3" borderId="2" xfId="0" applyFont="1" applyFill="1" applyBorder="1" applyAlignment="1">
      <alignment vertical="top" wrapText="1"/>
    </xf>
    <xf numFmtId="2" fontId="1" fillId="0" borderId="0" xfId="0" applyNumberFormat="1" applyFont="1"/>
    <xf numFmtId="0" fontId="35" fillId="0" borderId="13" xfId="0" applyFont="1" applyBorder="1" applyAlignment="1">
      <alignment vertical="top" wrapText="1"/>
    </xf>
    <xf numFmtId="0" fontId="35" fillId="0" borderId="2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49" fontId="31" fillId="3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1" fillId="0" borderId="0" xfId="0" applyFont="1" applyAlignment="1"/>
    <xf numFmtId="0" fontId="11" fillId="0" borderId="0" xfId="0" applyFont="1" applyBorder="1" applyAlignment="1"/>
    <xf numFmtId="0" fontId="4" fillId="0" borderId="0" xfId="4" applyFont="1"/>
    <xf numFmtId="49" fontId="4" fillId="0" borderId="0" xfId="4" applyNumberFormat="1" applyFont="1" applyAlignment="1">
      <alignment horizontal="center" vertical="center"/>
    </xf>
    <xf numFmtId="0" fontId="4" fillId="0" borderId="0" xfId="4" applyFont="1" applyAlignment="1">
      <alignment horizontal="center"/>
    </xf>
    <xf numFmtId="4" fontId="4" fillId="0" borderId="0" xfId="4" applyNumberFormat="1" applyFont="1" applyAlignment="1">
      <alignment horizontal="center"/>
    </xf>
    <xf numFmtId="49" fontId="11" fillId="0" borderId="2" xfId="4" applyNumberFormat="1" applyFont="1" applyBorder="1" applyAlignment="1">
      <alignment horizontal="center"/>
    </xf>
    <xf numFmtId="4" fontId="11" fillId="3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0" fontId="8" fillId="0" borderId="2" xfId="4" applyFont="1" applyBorder="1" applyAlignment="1">
      <alignment wrapText="1"/>
    </xf>
    <xf numFmtId="4" fontId="8" fillId="3" borderId="2" xfId="4" applyNumberFormat="1" applyFont="1" applyFill="1" applyBorder="1" applyAlignment="1">
      <alignment horizontal="center"/>
    </xf>
    <xf numFmtId="0" fontId="15" fillId="0" borderId="35" xfId="0" applyFont="1" applyBorder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3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 wrapText="1"/>
    </xf>
    <xf numFmtId="0" fontId="35" fillId="0" borderId="13" xfId="0" applyFont="1" applyBorder="1" applyAlignment="1">
      <alignment horizontal="left" wrapText="1"/>
    </xf>
    <xf numFmtId="2" fontId="10" fillId="3" borderId="5" xfId="0" applyNumberFormat="1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2" fontId="10" fillId="3" borderId="6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49" fontId="25" fillId="3" borderId="20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2" fontId="41" fillId="3" borderId="0" xfId="0" applyNumberFormat="1" applyFont="1" applyFill="1"/>
    <xf numFmtId="49" fontId="1" fillId="3" borderId="0" xfId="0" applyNumberFormat="1" applyFont="1" applyFill="1"/>
    <xf numFmtId="2" fontId="41" fillId="3" borderId="0" xfId="0" applyNumberFormat="1" applyFont="1" applyFill="1" applyAlignment="1">
      <alignment wrapText="1"/>
    </xf>
    <xf numFmtId="49" fontId="41" fillId="3" borderId="0" xfId="0" applyNumberFormat="1" applyFont="1" applyFill="1" applyAlignment="1">
      <alignment horizontal="center" wrapText="1"/>
    </xf>
    <xf numFmtId="1" fontId="41" fillId="3" borderId="0" xfId="0" applyNumberFormat="1" applyFont="1" applyFill="1" applyAlignment="1">
      <alignment wrapText="1"/>
    </xf>
    <xf numFmtId="49" fontId="41" fillId="3" borderId="0" xfId="0" applyNumberFormat="1" applyFont="1" applyFill="1"/>
    <xf numFmtId="0" fontId="41" fillId="3" borderId="0" xfId="0" applyFont="1" applyFill="1"/>
    <xf numFmtId="10" fontId="41" fillId="3" borderId="0" xfId="0" applyNumberFormat="1" applyFont="1" applyFill="1"/>
    <xf numFmtId="9" fontId="41" fillId="3" borderId="0" xfId="0" applyNumberFormat="1" applyFont="1" applyFill="1"/>
    <xf numFmtId="2" fontId="13" fillId="3" borderId="5" xfId="0" applyNumberFormat="1" applyFont="1" applyFill="1" applyBorder="1" applyAlignment="1">
      <alignment horizontal="center" vertical="center" wrapText="1"/>
    </xf>
    <xf numFmtId="2" fontId="13" fillId="3" borderId="6" xfId="0" applyNumberFormat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9" fontId="15" fillId="3" borderId="9" xfId="0" applyNumberFormat="1" applyFont="1" applyFill="1" applyBorder="1" applyAlignment="1">
      <alignment horizontal="center" vertical="center" wrapText="1"/>
    </xf>
    <xf numFmtId="4" fontId="13" fillId="3" borderId="10" xfId="0" applyNumberFormat="1" applyFont="1" applyFill="1" applyBorder="1" applyAlignment="1">
      <alignment horizontal="center" vertical="center" wrapText="1"/>
    </xf>
    <xf numFmtId="49" fontId="28" fillId="3" borderId="9" xfId="4" applyNumberFormat="1" applyFont="1" applyFill="1" applyBorder="1" applyAlignment="1">
      <alignment horizontal="center"/>
    </xf>
    <xf numFmtId="0" fontId="28" fillId="3" borderId="34" xfId="4" applyFont="1" applyFill="1" applyBorder="1" applyAlignment="1">
      <alignment horizontal="center"/>
    </xf>
    <xf numFmtId="4" fontId="28" fillId="3" borderId="10" xfId="4" applyNumberFormat="1" applyFont="1" applyFill="1" applyBorder="1" applyAlignment="1">
      <alignment horizontal="center"/>
    </xf>
    <xf numFmtId="0" fontId="28" fillId="3" borderId="6" xfId="4" applyFont="1" applyFill="1" applyBorder="1" applyAlignment="1">
      <alignment horizontal="center" wrapText="1"/>
    </xf>
    <xf numFmtId="49" fontId="28" fillId="3" borderId="6" xfId="4" applyNumberFormat="1" applyFont="1" applyFill="1" applyBorder="1" applyAlignment="1">
      <alignment horizontal="center" wrapText="1"/>
    </xf>
    <xf numFmtId="0" fontId="28" fillId="3" borderId="33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vertical="center" wrapText="1"/>
    </xf>
    <xf numFmtId="0" fontId="27" fillId="3" borderId="34" xfId="4" applyFont="1" applyFill="1" applyBorder="1" applyAlignment="1">
      <alignment horizontal="center" wrapText="1"/>
    </xf>
    <xf numFmtId="4" fontId="28" fillId="3" borderId="10" xfId="4" applyNumberFormat="1" applyFont="1" applyFill="1" applyBorder="1" applyAlignment="1">
      <alignment horizontal="center" wrapText="1"/>
    </xf>
    <xf numFmtId="0" fontId="28" fillId="3" borderId="8" xfId="4" applyFont="1" applyFill="1" applyBorder="1"/>
    <xf numFmtId="0" fontId="27" fillId="3" borderId="2" xfId="4" applyFont="1" applyFill="1" applyBorder="1" applyAlignment="1">
      <alignment horizontal="center"/>
    </xf>
    <xf numFmtId="0" fontId="28" fillId="3" borderId="5" xfId="4" applyFont="1" applyFill="1" applyBorder="1" applyAlignment="1">
      <alignment horizontal="center" wrapText="1"/>
    </xf>
    <xf numFmtId="4" fontId="28" fillId="3" borderId="27" xfId="4" applyNumberFormat="1" applyFont="1" applyFill="1" applyBorder="1" applyAlignment="1">
      <alignment horizontal="center" vertical="center" wrapText="1"/>
    </xf>
    <xf numFmtId="0" fontId="27" fillId="3" borderId="9" xfId="4" applyFont="1" applyFill="1" applyBorder="1" applyAlignment="1">
      <alignment horizontal="center" wrapText="1"/>
    </xf>
    <xf numFmtId="0" fontId="42" fillId="0" borderId="13" xfId="0" applyFont="1" applyBorder="1" applyAlignment="1">
      <alignment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3" fontId="15" fillId="0" borderId="2" xfId="8" applyFont="1" applyBorder="1" applyAlignment="1">
      <alignment horizontal="center" wrapText="1"/>
    </xf>
    <xf numFmtId="43" fontId="4" fillId="0" borderId="0" xfId="8" applyFont="1"/>
    <xf numFmtId="49" fontId="25" fillId="0" borderId="20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vertical="top" wrapText="1"/>
    </xf>
    <xf numFmtId="4" fontId="10" fillId="0" borderId="1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vertical="top" wrapText="1"/>
    </xf>
    <xf numFmtId="49" fontId="26" fillId="0" borderId="21" xfId="0" applyNumberFormat="1" applyFont="1" applyFill="1" applyBorder="1" applyAlignment="1">
      <alignment horizontal="center" vertical="center" wrapText="1"/>
    </xf>
    <xf numFmtId="49" fontId="25" fillId="0" borderId="21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wrapText="1"/>
    </xf>
    <xf numFmtId="0" fontId="35" fillId="0" borderId="13" xfId="0" applyFont="1" applyFill="1" applyBorder="1"/>
    <xf numFmtId="0" fontId="25" fillId="0" borderId="13" xfId="4" applyFont="1" applyFill="1" applyBorder="1" applyAlignment="1">
      <alignment vertical="top" wrapText="1"/>
    </xf>
    <xf numFmtId="0" fontId="26" fillId="0" borderId="13" xfId="4" applyFont="1" applyFill="1" applyBorder="1" applyAlignment="1">
      <alignment vertical="top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3" fontId="4" fillId="0" borderId="2" xfId="8" applyFont="1" applyFill="1" applyBorder="1" applyAlignment="1">
      <alignment vertical="center"/>
    </xf>
    <xf numFmtId="0" fontId="25" fillId="0" borderId="11" xfId="4" applyFont="1" applyFill="1" applyBorder="1" applyAlignment="1">
      <alignment vertical="top" wrapText="1"/>
    </xf>
    <xf numFmtId="0" fontId="25" fillId="0" borderId="11" xfId="0" applyFont="1" applyFill="1" applyBorder="1" applyAlignment="1">
      <alignment vertical="top" wrapText="1"/>
    </xf>
    <xf numFmtId="49" fontId="4" fillId="0" borderId="2" xfId="4" applyNumberFormat="1" applyFont="1" applyFill="1" applyBorder="1" applyAlignment="1">
      <alignment horizont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9" fontId="25" fillId="0" borderId="22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wrapText="1"/>
    </xf>
    <xf numFmtId="49" fontId="25" fillId="0" borderId="23" xfId="0" applyNumberFormat="1" applyFont="1" applyFill="1" applyBorder="1" applyAlignment="1">
      <alignment horizontal="center" vertical="center" wrapText="1"/>
    </xf>
    <xf numFmtId="49" fontId="25" fillId="0" borderId="15" xfId="0" applyNumberFormat="1" applyFont="1" applyFill="1" applyBorder="1" applyAlignment="1">
      <alignment horizontal="center" vertical="center" wrapText="1"/>
    </xf>
    <xf numFmtId="4" fontId="10" fillId="0" borderId="18" xfId="0" applyNumberFormat="1" applyFont="1" applyFill="1" applyBorder="1" applyAlignment="1">
      <alignment horizontal="center" vertical="center"/>
    </xf>
    <xf numFmtId="0" fontId="4" fillId="0" borderId="13" xfId="4" applyFont="1" applyFill="1" applyBorder="1" applyAlignment="1">
      <alignment wrapText="1"/>
    </xf>
    <xf numFmtId="0" fontId="4" fillId="0" borderId="26" xfId="4" applyFont="1" applyFill="1" applyBorder="1" applyAlignment="1">
      <alignment wrapText="1"/>
    </xf>
    <xf numFmtId="4" fontId="39" fillId="0" borderId="14" xfId="0" applyNumberFormat="1" applyFont="1" applyFill="1" applyBorder="1" applyAlignment="1">
      <alignment horizontal="center" vertical="center"/>
    </xf>
    <xf numFmtId="0" fontId="42" fillId="0" borderId="13" xfId="0" applyFont="1" applyFill="1" applyBorder="1" applyAlignment="1">
      <alignment wrapText="1"/>
    </xf>
    <xf numFmtId="4" fontId="4" fillId="0" borderId="14" xfId="0" applyNumberFormat="1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26" fillId="0" borderId="23" xfId="0" applyNumberFormat="1" applyFont="1" applyFill="1" applyBorder="1" applyAlignment="1">
      <alignment horizontal="center" vertical="center" wrapText="1"/>
    </xf>
    <xf numFmtId="0" fontId="10" fillId="0" borderId="26" xfId="4" applyFont="1" applyFill="1" applyBorder="1" applyAlignment="1">
      <alignment wrapText="1"/>
    </xf>
    <xf numFmtId="49" fontId="26" fillId="0" borderId="15" xfId="0" applyNumberFormat="1" applyFont="1" applyFill="1" applyBorder="1" applyAlignment="1">
      <alignment horizontal="center" vertical="center" wrapText="1"/>
    </xf>
    <xf numFmtId="49" fontId="4" fillId="0" borderId="28" xfId="4" applyNumberFormat="1" applyFont="1" applyFill="1" applyBorder="1" applyAlignment="1">
      <alignment horizontal="left" wrapText="1"/>
    </xf>
    <xf numFmtId="0" fontId="4" fillId="0" borderId="26" xfId="4" applyFont="1" applyFill="1" applyBorder="1" applyAlignment="1">
      <alignment vertical="center" wrapText="1"/>
    </xf>
    <xf numFmtId="0" fontId="10" fillId="0" borderId="13" xfId="4" applyFont="1" applyFill="1" applyBorder="1" applyAlignment="1">
      <alignment wrapText="1"/>
    </xf>
    <xf numFmtId="0" fontId="39" fillId="0" borderId="4" xfId="0" applyFont="1" applyFill="1" applyBorder="1" applyAlignment="1">
      <alignment vertical="top" wrapText="1"/>
    </xf>
    <xf numFmtId="0" fontId="10" fillId="0" borderId="13" xfId="4" applyFont="1" applyFill="1" applyBorder="1" applyAlignment="1">
      <alignment horizontal="left" wrapText="1"/>
    </xf>
    <xf numFmtId="0" fontId="10" fillId="0" borderId="11" xfId="0" applyFont="1" applyFill="1" applyBorder="1" applyAlignment="1">
      <alignment wrapText="1"/>
    </xf>
    <xf numFmtId="49" fontId="10" fillId="0" borderId="2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35" fillId="0" borderId="26" xfId="0" applyFont="1" applyFill="1" applyBorder="1" applyAlignment="1">
      <alignment wrapText="1"/>
    </xf>
    <xf numFmtId="0" fontId="26" fillId="0" borderId="2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10" fillId="0" borderId="26" xfId="4" applyFont="1" applyFill="1" applyBorder="1" applyAlignment="1">
      <alignment horizontal="left" wrapText="1"/>
    </xf>
    <xf numFmtId="0" fontId="39" fillId="0" borderId="13" xfId="0" applyFont="1" applyFill="1" applyBorder="1" applyAlignment="1">
      <alignment vertical="top" wrapText="1"/>
    </xf>
    <xf numFmtId="49" fontId="39" fillId="0" borderId="2" xfId="0" applyNumberFormat="1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wrapText="1"/>
    </xf>
    <xf numFmtId="0" fontId="39" fillId="0" borderId="13" xfId="0" applyFont="1" applyFill="1" applyBorder="1"/>
    <xf numFmtId="0" fontId="39" fillId="0" borderId="13" xfId="0" applyFont="1" applyFill="1" applyBorder="1" applyAlignment="1">
      <alignment horizontal="left" wrapText="1"/>
    </xf>
    <xf numFmtId="2" fontId="10" fillId="3" borderId="8" xfId="0" applyNumberFormat="1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vertical="top" wrapText="1"/>
    </xf>
    <xf numFmtId="0" fontId="25" fillId="0" borderId="8" xfId="0" applyFont="1" applyFill="1" applyBorder="1" applyAlignment="1">
      <alignment vertical="top" wrapText="1"/>
    </xf>
    <xf numFmtId="0" fontId="42" fillId="0" borderId="2" xfId="0" applyFont="1" applyBorder="1" applyAlignment="1">
      <alignment wrapText="1"/>
    </xf>
    <xf numFmtId="49" fontId="4" fillId="0" borderId="0" xfId="4" applyNumberFormat="1" applyFont="1" applyBorder="1" applyAlignment="1">
      <alignment horizontal="center" wrapText="1"/>
    </xf>
    <xf numFmtId="49" fontId="10" fillId="3" borderId="0" xfId="0" applyNumberFormat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vertical="top" wrapText="1"/>
    </xf>
    <xf numFmtId="0" fontId="16" fillId="3" borderId="11" xfId="4" applyFont="1" applyFill="1" applyBorder="1" applyAlignment="1">
      <alignment vertical="top" wrapText="1"/>
    </xf>
    <xf numFmtId="49" fontId="15" fillId="3" borderId="2" xfId="0" applyNumberFormat="1" applyFont="1" applyFill="1" applyBorder="1" applyAlignment="1">
      <alignment horizontal="center" vertical="center" wrapText="1"/>
    </xf>
    <xf numFmtId="49" fontId="16" fillId="3" borderId="2" xfId="0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wrapText="1"/>
    </xf>
    <xf numFmtId="4" fontId="47" fillId="3" borderId="14" xfId="0" applyNumberFormat="1" applyFont="1" applyFill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4" fontId="13" fillId="3" borderId="12" xfId="0" applyNumberFormat="1" applyFont="1" applyFill="1" applyBorder="1" applyAlignment="1">
      <alignment horizontal="center" vertical="center" wrapText="1"/>
    </xf>
    <xf numFmtId="4" fontId="46" fillId="3" borderId="14" xfId="0" applyNumberFormat="1" applyFont="1" applyFill="1" applyBorder="1" applyAlignment="1">
      <alignment horizontal="center" vertical="center"/>
    </xf>
    <xf numFmtId="4" fontId="46" fillId="3" borderId="12" xfId="0" applyNumberFormat="1" applyFont="1" applyFill="1" applyBorder="1" applyAlignment="1">
      <alignment horizontal="center" vertical="center" wrapText="1"/>
    </xf>
    <xf numFmtId="4" fontId="47" fillId="3" borderId="12" xfId="0" applyNumberFormat="1" applyFont="1" applyFill="1" applyBorder="1" applyAlignment="1">
      <alignment horizontal="center" vertical="center"/>
    </xf>
    <xf numFmtId="4" fontId="46" fillId="3" borderId="12" xfId="0" applyNumberFormat="1" applyFont="1" applyFill="1" applyBorder="1" applyAlignment="1">
      <alignment horizontal="center" vertical="center"/>
    </xf>
    <xf numFmtId="4" fontId="15" fillId="3" borderId="12" xfId="0" applyNumberFormat="1" applyFont="1" applyFill="1" applyBorder="1" applyAlignment="1">
      <alignment horizontal="center" vertical="center"/>
    </xf>
    <xf numFmtId="4" fontId="15" fillId="3" borderId="18" xfId="0" applyNumberFormat="1" applyFont="1" applyFill="1" applyBorder="1" applyAlignment="1">
      <alignment horizontal="center" vertical="center"/>
    </xf>
    <xf numFmtId="4" fontId="15" fillId="3" borderId="25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vertical="center" wrapText="1"/>
    </xf>
    <xf numFmtId="4" fontId="15" fillId="3" borderId="14" xfId="0" applyNumberFormat="1" applyFont="1" applyFill="1" applyBorder="1" applyAlignment="1">
      <alignment horizontal="center" vertical="center" wrapText="1"/>
    </xf>
    <xf numFmtId="0" fontId="16" fillId="0" borderId="35" xfId="0" applyFont="1" applyBorder="1" applyAlignment="1">
      <alignment vertical="top" wrapText="1"/>
    </xf>
    <xf numFmtId="49" fontId="16" fillId="0" borderId="24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 wrapText="1"/>
    </xf>
    <xf numFmtId="49" fontId="15" fillId="0" borderId="29" xfId="0" applyNumberFormat="1" applyFont="1" applyBorder="1" applyAlignment="1">
      <alignment horizontal="center" vertical="center" wrapText="1"/>
    </xf>
    <xf numFmtId="49" fontId="16" fillId="0" borderId="29" xfId="0" applyNumberFormat="1" applyFont="1" applyBorder="1" applyAlignment="1">
      <alignment horizontal="center" vertical="center" wrapText="1"/>
    </xf>
    <xf numFmtId="49" fontId="13" fillId="3" borderId="29" xfId="0" applyNumberFormat="1" applyFont="1" applyFill="1" applyBorder="1" applyAlignment="1">
      <alignment horizontal="center" vertical="center" wrapText="1"/>
    </xf>
    <xf numFmtId="49" fontId="15" fillId="0" borderId="37" xfId="0" applyNumberFormat="1" applyFont="1" applyBorder="1" applyAlignment="1">
      <alignment horizontal="center"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9" fontId="16" fillId="0" borderId="32" xfId="0" applyNumberFormat="1" applyFont="1" applyBorder="1" applyAlignment="1">
      <alignment horizontal="center" vertical="center" wrapText="1"/>
    </xf>
    <xf numFmtId="49" fontId="16" fillId="0" borderId="36" xfId="0" applyNumberFormat="1" applyFont="1" applyBorder="1" applyAlignment="1">
      <alignment horizontal="center" vertical="center" wrapText="1"/>
    </xf>
    <xf numFmtId="49" fontId="15" fillId="0" borderId="32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vertical="top" wrapText="1"/>
    </xf>
    <xf numFmtId="49" fontId="14" fillId="3" borderId="29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14" fillId="3" borderId="3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43" fontId="13" fillId="0" borderId="2" xfId="8" applyFont="1" applyFill="1" applyBorder="1" applyAlignment="1">
      <alignment horizontal="center" vertical="center" wrapText="1"/>
    </xf>
    <xf numFmtId="43" fontId="13" fillId="0" borderId="2" xfId="8" applyFont="1" applyFill="1" applyBorder="1" applyAlignment="1">
      <alignment horizontal="center" vertical="center"/>
    </xf>
    <xf numFmtId="43" fontId="15" fillId="0" borderId="2" xfId="8" applyFont="1" applyFill="1" applyBorder="1" applyAlignment="1">
      <alignment horizontal="center" vertical="center" wrapText="1"/>
    </xf>
    <xf numFmtId="43" fontId="15" fillId="0" borderId="2" xfId="8" applyFont="1" applyFill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 wrapText="1"/>
    </xf>
    <xf numFmtId="4" fontId="13" fillId="3" borderId="20" xfId="0" applyNumberFormat="1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vertical="top" wrapText="1"/>
    </xf>
    <xf numFmtId="4" fontId="48" fillId="0" borderId="12" xfId="4" applyNumberFormat="1" applyFont="1" applyFill="1" applyBorder="1" applyAlignment="1">
      <alignment horizontal="center" wrapText="1"/>
    </xf>
    <xf numFmtId="43" fontId="48" fillId="0" borderId="14" xfId="8" applyFont="1" applyFill="1" applyBorder="1" applyAlignment="1">
      <alignment horizontal="center" vertical="center" wrapText="1"/>
    </xf>
    <xf numFmtId="43" fontId="36" fillId="0" borderId="14" xfId="8" applyFont="1" applyFill="1" applyBorder="1" applyAlignment="1">
      <alignment horizontal="center" vertical="center" wrapText="1"/>
    </xf>
    <xf numFmtId="43" fontId="48" fillId="0" borderId="12" xfId="8" applyFont="1" applyFill="1" applyBorder="1" applyAlignment="1">
      <alignment horizontal="center" vertical="center" wrapText="1"/>
    </xf>
    <xf numFmtId="43" fontId="36" fillId="0" borderId="2" xfId="8" applyFont="1" applyFill="1" applyBorder="1" applyAlignment="1">
      <alignment horizontal="center" vertical="center" wrapText="1"/>
    </xf>
    <xf numFmtId="4" fontId="48" fillId="0" borderId="14" xfId="4" applyNumberFormat="1" applyFont="1" applyFill="1" applyBorder="1" applyAlignment="1">
      <alignment horizontal="center"/>
    </xf>
    <xf numFmtId="4" fontId="36" fillId="0" borderId="14" xfId="4" applyNumberFormat="1" applyFont="1" applyFill="1" applyBorder="1" applyAlignment="1">
      <alignment horizontal="center"/>
    </xf>
    <xf numFmtId="4" fontId="48" fillId="0" borderId="14" xfId="4" applyNumberFormat="1" applyFont="1" applyFill="1" applyBorder="1" applyAlignment="1">
      <alignment horizontal="center" vertical="center" wrapText="1"/>
    </xf>
    <xf numFmtId="4" fontId="27" fillId="0" borderId="39" xfId="4" applyNumberFormat="1" applyFont="1" applyBorder="1" applyAlignment="1">
      <alignment horizontal="center"/>
    </xf>
    <xf numFmtId="4" fontId="28" fillId="3" borderId="27" xfId="4" applyNumberFormat="1" applyFont="1" applyFill="1" applyBorder="1" applyAlignment="1">
      <alignment horizontal="center"/>
    </xf>
    <xf numFmtId="49" fontId="49" fillId="0" borderId="0" xfId="4" applyNumberFormat="1" applyFont="1" applyBorder="1" applyAlignment="1">
      <alignment horizontal="center"/>
    </xf>
    <xf numFmtId="49" fontId="48" fillId="0" borderId="21" xfId="4" applyNumberFormat="1" applyFont="1" applyBorder="1" applyAlignment="1">
      <alignment horizontal="center"/>
    </xf>
    <xf numFmtId="49" fontId="28" fillId="3" borderId="19" xfId="4" applyNumberFormat="1" applyFont="1" applyFill="1" applyBorder="1" applyAlignment="1">
      <alignment horizontal="center" wrapText="1"/>
    </xf>
    <xf numFmtId="49" fontId="27" fillId="3" borderId="20" xfId="4" applyNumberFormat="1" applyFont="1" applyFill="1" applyBorder="1" applyAlignment="1">
      <alignment horizontal="center" wrapText="1"/>
    </xf>
    <xf numFmtId="49" fontId="48" fillId="0" borderId="21" xfId="4" applyNumberFormat="1" applyFont="1" applyBorder="1" applyAlignment="1">
      <alignment horizontal="center" wrapText="1"/>
    </xf>
    <xf numFmtId="49" fontId="36" fillId="0" borderId="21" xfId="4" applyNumberFormat="1" applyFont="1" applyBorder="1" applyAlignment="1">
      <alignment horizontal="center" wrapText="1"/>
    </xf>
    <xf numFmtId="49" fontId="49" fillId="0" borderId="21" xfId="4" applyNumberFormat="1" applyFont="1" applyBorder="1" applyAlignment="1">
      <alignment horizontal="center"/>
    </xf>
    <xf numFmtId="49" fontId="50" fillId="0" borderId="21" xfId="4" applyNumberFormat="1" applyFont="1" applyBorder="1" applyAlignment="1">
      <alignment horizontal="center"/>
    </xf>
    <xf numFmtId="49" fontId="36" fillId="0" borderId="21" xfId="0" applyNumberFormat="1" applyFont="1" applyBorder="1" applyAlignment="1">
      <alignment horizontal="center" vertical="center" wrapText="1"/>
    </xf>
    <xf numFmtId="49" fontId="36" fillId="0" borderId="22" xfId="0" applyNumberFormat="1" applyFont="1" applyBorder="1" applyAlignment="1">
      <alignment horizontal="center" vertical="center" wrapText="1"/>
    </xf>
    <xf numFmtId="49" fontId="36" fillId="0" borderId="21" xfId="4" applyNumberFormat="1" applyFont="1" applyFill="1" applyBorder="1" applyAlignment="1">
      <alignment horizontal="center" wrapText="1"/>
    </xf>
    <xf numFmtId="49" fontId="36" fillId="0" borderId="21" xfId="4" applyNumberFormat="1" applyFont="1" applyFill="1" applyBorder="1" applyAlignment="1">
      <alignment horizontal="center"/>
    </xf>
    <xf numFmtId="49" fontId="48" fillId="0" borderId="21" xfId="4" applyNumberFormat="1" applyFont="1" applyFill="1" applyBorder="1" applyAlignment="1">
      <alignment horizontal="center" vertical="center" wrapText="1"/>
    </xf>
    <xf numFmtId="49" fontId="36" fillId="0" borderId="21" xfId="4" applyNumberFormat="1" applyFont="1" applyFill="1" applyBorder="1" applyAlignment="1">
      <alignment horizontal="center" vertical="center" wrapText="1"/>
    </xf>
    <xf numFmtId="49" fontId="27" fillId="0" borderId="21" xfId="4" applyNumberFormat="1" applyFont="1" applyFill="1" applyBorder="1" applyAlignment="1">
      <alignment horizontal="center" vertical="center" wrapText="1"/>
    </xf>
    <xf numFmtId="49" fontId="28" fillId="3" borderId="20" xfId="4" applyNumberFormat="1" applyFont="1" applyFill="1" applyBorder="1" applyAlignment="1">
      <alignment horizontal="center"/>
    </xf>
    <xf numFmtId="0" fontId="28" fillId="3" borderId="40" xfId="4" applyFont="1" applyFill="1" applyBorder="1" applyAlignment="1">
      <alignment horizontal="center" wrapText="1"/>
    </xf>
    <xf numFmtId="0" fontId="28" fillId="3" borderId="27" xfId="4" applyFont="1" applyFill="1" applyBorder="1" applyAlignment="1">
      <alignment wrapText="1"/>
    </xf>
    <xf numFmtId="0" fontId="29" fillId="3" borderId="41" xfId="4" applyFont="1" applyFill="1" applyBorder="1" applyAlignment="1">
      <alignment vertical="top" wrapText="1"/>
    </xf>
    <xf numFmtId="0" fontId="29" fillId="3" borderId="42" xfId="4" applyFont="1" applyFill="1" applyBorder="1" applyAlignment="1">
      <alignment vertical="top" wrapText="1"/>
    </xf>
    <xf numFmtId="0" fontId="27" fillId="0" borderId="42" xfId="4" applyFont="1" applyBorder="1" applyAlignment="1">
      <alignment wrapText="1"/>
    </xf>
    <xf numFmtId="0" fontId="36" fillId="0" borderId="42" xfId="0" applyFont="1" applyBorder="1" applyAlignment="1">
      <alignment vertical="top" wrapText="1"/>
    </xf>
    <xf numFmtId="0" fontId="36" fillId="0" borderId="43" xfId="0" applyFont="1" applyBorder="1" applyAlignment="1">
      <alignment vertical="top" wrapText="1"/>
    </xf>
    <xf numFmtId="0" fontId="36" fillId="0" borderId="41" xfId="0" applyFont="1" applyBorder="1" applyAlignment="1">
      <alignment vertical="top" wrapText="1"/>
    </xf>
    <xf numFmtId="0" fontId="36" fillId="3" borderId="42" xfId="0" applyFont="1" applyFill="1" applyBorder="1" applyAlignment="1">
      <alignment vertical="top" wrapText="1"/>
    </xf>
    <xf numFmtId="0" fontId="37" fillId="0" borderId="42" xfId="0" applyFont="1" applyBorder="1" applyAlignment="1">
      <alignment wrapText="1"/>
    </xf>
    <xf numFmtId="0" fontId="29" fillId="0" borderId="42" xfId="4" applyFont="1" applyBorder="1" applyAlignment="1">
      <alignment vertical="top" wrapText="1"/>
    </xf>
    <xf numFmtId="0" fontId="31" fillId="0" borderId="42" xfId="4" applyFont="1" applyBorder="1" applyAlignment="1">
      <alignment vertical="top" wrapText="1"/>
    </xf>
    <xf numFmtId="0" fontId="37" fillId="0" borderId="42" xfId="4" applyFont="1" applyBorder="1" applyAlignment="1">
      <alignment wrapText="1"/>
    </xf>
    <xf numFmtId="0" fontId="38" fillId="0" borderId="42" xfId="4" applyFont="1" applyBorder="1" applyAlignment="1">
      <alignment wrapText="1"/>
    </xf>
    <xf numFmtId="0" fontId="31" fillId="0" borderId="42" xfId="0" applyFont="1" applyBorder="1" applyAlignment="1">
      <alignment vertical="top" wrapText="1"/>
    </xf>
    <xf numFmtId="0" fontId="28" fillId="3" borderId="27" xfId="4" applyFont="1" applyFill="1" applyBorder="1"/>
    <xf numFmtId="0" fontId="36" fillId="3" borderId="42" xfId="4" applyFont="1" applyFill="1" applyBorder="1" applyAlignment="1">
      <alignment vertical="top" wrapText="1"/>
    </xf>
    <xf numFmtId="49" fontId="36" fillId="0" borderId="42" xfId="4" applyNumberFormat="1" applyFont="1" applyBorder="1" applyAlignment="1">
      <alignment horizontal="left" wrapText="1"/>
    </xf>
    <xf numFmtId="0" fontId="36" fillId="0" borderId="43" xfId="4" applyFont="1" applyBorder="1" applyAlignment="1">
      <alignment wrapText="1"/>
    </xf>
    <xf numFmtId="0" fontId="48" fillId="3" borderId="42" xfId="4" applyFont="1" applyFill="1" applyBorder="1" applyAlignment="1">
      <alignment wrapText="1"/>
    </xf>
    <xf numFmtId="0" fontId="48" fillId="3" borderId="42" xfId="4" applyFont="1" applyFill="1" applyBorder="1" applyAlignment="1">
      <alignment horizontal="left" wrapText="1"/>
    </xf>
    <xf numFmtId="0" fontId="48" fillId="3" borderId="43" xfId="4" applyFont="1" applyFill="1" applyBorder="1" applyAlignment="1">
      <alignment horizontal="left" wrapText="1"/>
    </xf>
    <xf numFmtId="0" fontId="48" fillId="3" borderId="41" xfId="4" applyFont="1" applyFill="1" applyBorder="1" applyAlignment="1">
      <alignment vertical="top" wrapText="1"/>
    </xf>
    <xf numFmtId="0" fontId="51" fillId="0" borderId="42" xfId="0" applyFont="1" applyBorder="1" applyAlignment="1">
      <alignment wrapText="1"/>
    </xf>
    <xf numFmtId="0" fontId="48" fillId="0" borderId="42" xfId="0" applyFont="1" applyBorder="1" applyAlignment="1">
      <alignment wrapText="1"/>
    </xf>
    <xf numFmtId="0" fontId="36" fillId="0" borderId="42" xfId="0" applyFont="1" applyBorder="1" applyAlignment="1">
      <alignment wrapText="1"/>
    </xf>
    <xf numFmtId="0" fontId="48" fillId="3" borderId="42" xfId="4" applyFont="1" applyFill="1" applyBorder="1" applyAlignment="1">
      <alignment vertical="top" wrapText="1"/>
    </xf>
    <xf numFmtId="0" fontId="48" fillId="0" borderId="42" xfId="4" applyFont="1" applyBorder="1" applyAlignment="1">
      <alignment vertical="top" wrapText="1"/>
    </xf>
    <xf numFmtId="0" fontId="36" fillId="0" borderId="42" xfId="4" applyFont="1" applyBorder="1" applyAlignment="1">
      <alignment vertical="top" wrapText="1"/>
    </xf>
    <xf numFmtId="0" fontId="36" fillId="0" borderId="42" xfId="4" applyFont="1" applyBorder="1" applyAlignment="1">
      <alignment wrapText="1"/>
    </xf>
    <xf numFmtId="0" fontId="36" fillId="0" borderId="42" xfId="4" applyFont="1" applyBorder="1"/>
    <xf numFmtId="0" fontId="48" fillId="0" borderId="42" xfId="4" applyFont="1" applyBorder="1" applyAlignment="1">
      <alignment wrapText="1"/>
    </xf>
    <xf numFmtId="0" fontId="48" fillId="3" borderId="43" xfId="4" applyFont="1" applyFill="1" applyBorder="1" applyAlignment="1">
      <alignment wrapText="1"/>
    </xf>
    <xf numFmtId="4" fontId="28" fillId="4" borderId="44" xfId="4" applyNumberFormat="1" applyFont="1" applyFill="1" applyBorder="1" applyAlignment="1">
      <alignment horizontal="center"/>
    </xf>
    <xf numFmtId="4" fontId="48" fillId="0" borderId="45" xfId="4" applyNumberFormat="1" applyFont="1" applyFill="1" applyBorder="1" applyAlignment="1">
      <alignment horizontal="center" wrapText="1"/>
    </xf>
    <xf numFmtId="43" fontId="48" fillId="0" borderId="2" xfId="8" applyFont="1" applyFill="1" applyBorder="1" applyAlignment="1">
      <alignment horizontal="center" vertical="center" wrapText="1"/>
    </xf>
    <xf numFmtId="43" fontId="48" fillId="0" borderId="4" xfId="8" applyFont="1" applyFill="1" applyBorder="1" applyAlignment="1">
      <alignment horizontal="center" vertical="center" wrapText="1"/>
    </xf>
    <xf numFmtId="4" fontId="28" fillId="3" borderId="9" xfId="4" applyNumberFormat="1" applyFont="1" applyFill="1" applyBorder="1" applyAlignment="1">
      <alignment horizontal="center"/>
    </xf>
    <xf numFmtId="43" fontId="36" fillId="0" borderId="21" xfId="8" applyFont="1" applyFill="1" applyBorder="1" applyAlignment="1">
      <alignment horizontal="center" vertical="center" wrapText="1"/>
    </xf>
    <xf numFmtId="4" fontId="48" fillId="0" borderId="21" xfId="4" applyNumberFormat="1" applyFont="1" applyFill="1" applyBorder="1" applyAlignment="1">
      <alignment horizontal="center"/>
    </xf>
    <xf numFmtId="4" fontId="36" fillId="0" borderId="21" xfId="4" applyNumberFormat="1" applyFont="1" applyFill="1" applyBorder="1" applyAlignment="1">
      <alignment horizontal="center"/>
    </xf>
    <xf numFmtId="4" fontId="48" fillId="0" borderId="21" xfId="4" applyNumberFormat="1" applyFont="1" applyFill="1" applyBorder="1" applyAlignment="1">
      <alignment horizontal="center" vertical="center" wrapText="1"/>
    </xf>
    <xf numFmtId="43" fontId="48" fillId="0" borderId="18" xfId="8" applyFont="1" applyFill="1" applyBorder="1" applyAlignment="1">
      <alignment horizontal="center" vertical="center" wrapText="1"/>
    </xf>
    <xf numFmtId="49" fontId="36" fillId="0" borderId="47" xfId="4" applyNumberFormat="1" applyFont="1" applyBorder="1" applyAlignment="1">
      <alignment horizontal="center"/>
    </xf>
    <xf numFmtId="49" fontId="48" fillId="0" borderId="47" xfId="4" applyNumberFormat="1" applyFont="1" applyBorder="1" applyAlignment="1">
      <alignment horizontal="center"/>
    </xf>
    <xf numFmtId="49" fontId="36" fillId="0" borderId="47" xfId="4" applyNumberFormat="1" applyFont="1" applyFill="1" applyBorder="1" applyAlignment="1">
      <alignment horizontal="center"/>
    </xf>
    <xf numFmtId="49" fontId="48" fillId="3" borderId="47" xfId="4" applyNumberFormat="1" applyFont="1" applyFill="1" applyBorder="1" applyAlignment="1">
      <alignment horizontal="center"/>
    </xf>
    <xf numFmtId="49" fontId="48" fillId="0" borderId="47" xfId="4" applyNumberFormat="1" applyFont="1" applyBorder="1" applyAlignment="1">
      <alignment horizontal="center" vertical="center" wrapText="1"/>
    </xf>
    <xf numFmtId="49" fontId="36" fillId="0" borderId="47" xfId="4" applyNumberFormat="1" applyFont="1" applyBorder="1" applyAlignment="1">
      <alignment horizontal="center" vertical="center" wrapText="1"/>
    </xf>
    <xf numFmtId="49" fontId="48" fillId="0" borderId="47" xfId="4" applyNumberFormat="1" applyFont="1" applyFill="1" applyBorder="1" applyAlignment="1">
      <alignment horizontal="center" vertical="center" wrapText="1"/>
    </xf>
    <xf numFmtId="49" fontId="36" fillId="0" borderId="47" xfId="4" applyNumberFormat="1" applyFont="1" applyFill="1" applyBorder="1" applyAlignment="1">
      <alignment horizontal="center" vertical="center" wrapText="1"/>
    </xf>
    <xf numFmtId="49" fontId="27" fillId="0" borderId="47" xfId="4" applyNumberFormat="1" applyFont="1" applyFill="1" applyBorder="1" applyAlignment="1">
      <alignment horizontal="center" vertical="center" wrapText="1"/>
    </xf>
    <xf numFmtId="43" fontId="36" fillId="0" borderId="39" xfId="8" applyFont="1" applyFill="1" applyBorder="1" applyAlignment="1">
      <alignment horizontal="center" vertical="center" wrapText="1"/>
    </xf>
    <xf numFmtId="43" fontId="48" fillId="0" borderId="39" xfId="8" applyFont="1" applyFill="1" applyBorder="1" applyAlignment="1">
      <alignment horizontal="center" vertical="center" wrapText="1"/>
    </xf>
    <xf numFmtId="43" fontId="36" fillId="0" borderId="48" xfId="8" applyFont="1" applyFill="1" applyBorder="1" applyAlignment="1">
      <alignment horizontal="center" vertical="center" wrapText="1"/>
    </xf>
    <xf numFmtId="4" fontId="48" fillId="0" borderId="39" xfId="4" applyNumberFormat="1" applyFont="1" applyFill="1" applyBorder="1" applyAlignment="1">
      <alignment horizontal="center"/>
    </xf>
    <xf numFmtId="4" fontId="36" fillId="0" borderId="39" xfId="4" applyNumberFormat="1" applyFont="1" applyFill="1" applyBorder="1" applyAlignment="1">
      <alignment horizontal="center"/>
    </xf>
    <xf numFmtId="4" fontId="48" fillId="0" borderId="39" xfId="4" applyNumberFormat="1" applyFont="1" applyFill="1" applyBorder="1" applyAlignment="1">
      <alignment horizontal="center" vertical="center" wrapText="1"/>
    </xf>
    <xf numFmtId="4" fontId="28" fillId="0" borderId="14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 wrapText="1"/>
    </xf>
    <xf numFmtId="4" fontId="48" fillId="0" borderId="14" xfId="4" applyNumberFormat="1" applyFont="1" applyFill="1" applyBorder="1" applyAlignment="1">
      <alignment horizontal="center" wrapText="1"/>
    </xf>
    <xf numFmtId="4" fontId="36" fillId="0" borderId="14" xfId="4" applyNumberFormat="1" applyFont="1" applyFill="1" applyBorder="1" applyAlignment="1">
      <alignment horizontal="center" wrapText="1"/>
    </xf>
    <xf numFmtId="4" fontId="28" fillId="0" borderId="12" xfId="4" applyNumberFormat="1" applyFont="1" applyFill="1" applyBorder="1" applyAlignment="1">
      <alignment horizontal="center" wrapText="1"/>
    </xf>
    <xf numFmtId="4" fontId="27" fillId="0" borderId="14" xfId="4" applyNumberFormat="1" applyFont="1" applyFill="1" applyBorder="1" applyAlignment="1">
      <alignment horizontal="center"/>
    </xf>
    <xf numFmtId="0" fontId="27" fillId="0" borderId="32" xfId="4" applyFont="1" applyFill="1" applyBorder="1" applyAlignment="1">
      <alignment horizontal="center" wrapText="1"/>
    </xf>
    <xf numFmtId="0" fontId="28" fillId="0" borderId="29" xfId="4" applyFont="1" applyFill="1" applyBorder="1" applyAlignment="1">
      <alignment horizontal="center" wrapText="1"/>
    </xf>
    <xf numFmtId="0" fontId="27" fillId="0" borderId="29" xfId="4" applyFont="1" applyFill="1" applyBorder="1" applyAlignment="1">
      <alignment horizont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6" fillId="0" borderId="29" xfId="4" applyNumberFormat="1" applyFont="1" applyFill="1" applyBorder="1" applyAlignment="1">
      <alignment horizontal="center" vertical="center" wrapText="1"/>
    </xf>
    <xf numFmtId="49" fontId="36" fillId="0" borderId="29" xfId="0" applyNumberFormat="1" applyFont="1" applyFill="1" applyBorder="1" applyAlignment="1">
      <alignment horizontal="center" vertical="center" wrapText="1"/>
    </xf>
    <xf numFmtId="49" fontId="48" fillId="0" borderId="29" xfId="0" applyNumberFormat="1" applyFont="1" applyFill="1" applyBorder="1" applyAlignment="1">
      <alignment horizontal="center" vertical="center" wrapText="1"/>
    </xf>
    <xf numFmtId="0" fontId="36" fillId="0" borderId="29" xfId="4" applyFont="1" applyFill="1" applyBorder="1" applyAlignment="1">
      <alignment horizontal="center"/>
    </xf>
    <xf numFmtId="49" fontId="48" fillId="0" borderId="29" xfId="4" applyNumberFormat="1" applyFont="1" applyFill="1" applyBorder="1" applyAlignment="1">
      <alignment horizontal="center" vertical="center" wrapText="1"/>
    </xf>
    <xf numFmtId="49" fontId="36" fillId="0" borderId="29" xfId="4" applyNumberFormat="1" applyFont="1" applyBorder="1" applyAlignment="1">
      <alignment horizontal="center" vertical="center" wrapText="1"/>
    </xf>
    <xf numFmtId="49" fontId="48" fillId="0" borderId="29" xfId="4" applyNumberFormat="1" applyFont="1" applyBorder="1" applyAlignment="1">
      <alignment horizontal="center" vertical="center" wrapText="1"/>
    </xf>
    <xf numFmtId="0" fontId="48" fillId="0" borderId="29" xfId="4" applyFont="1" applyBorder="1" applyAlignment="1">
      <alignment horizontal="center"/>
    </xf>
    <xf numFmtId="0" fontId="36" fillId="0" borderId="29" xfId="4" applyFont="1" applyBorder="1" applyAlignment="1">
      <alignment horizontal="center"/>
    </xf>
    <xf numFmtId="49" fontId="36" fillId="3" borderId="29" xfId="4" applyNumberFormat="1" applyFont="1" applyFill="1" applyBorder="1" applyAlignment="1">
      <alignment horizontal="center" vertical="center" wrapText="1"/>
    </xf>
    <xf numFmtId="49" fontId="30" fillId="0" borderId="49" xfId="4" applyNumberFormat="1" applyFont="1" applyFill="1" applyBorder="1" applyAlignment="1">
      <alignment horizontal="center"/>
    </xf>
    <xf numFmtId="49" fontId="28" fillId="0" borderId="21" xfId="4" applyNumberFormat="1" applyFont="1" applyFill="1" applyBorder="1" applyAlignment="1">
      <alignment horizontal="center" wrapText="1"/>
    </xf>
    <xf numFmtId="49" fontId="48" fillId="0" borderId="21" xfId="4" applyNumberFormat="1" applyFont="1" applyFill="1" applyBorder="1" applyAlignment="1">
      <alignment horizontal="center" wrapText="1"/>
    </xf>
    <xf numFmtId="49" fontId="49" fillId="0" borderId="21" xfId="4" applyNumberFormat="1" applyFont="1" applyFill="1" applyBorder="1" applyAlignment="1">
      <alignment horizontal="center"/>
    </xf>
    <xf numFmtId="49" fontId="50" fillId="0" borderId="21" xfId="4" applyNumberFormat="1" applyFont="1" applyFill="1" applyBorder="1" applyAlignment="1">
      <alignment horizontal="center"/>
    </xf>
    <xf numFmtId="49" fontId="49" fillId="0" borderId="49" xfId="4" applyNumberFormat="1" applyFont="1" applyFill="1" applyBorder="1" applyAlignment="1">
      <alignment horizontal="center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2" xfId="0" applyNumberFormat="1" applyFont="1" applyFill="1" applyBorder="1" applyAlignment="1">
      <alignment horizontal="center" vertical="center" wrapText="1"/>
    </xf>
    <xf numFmtId="49" fontId="48" fillId="0" borderId="21" xfId="4" applyNumberFormat="1" applyFont="1" applyFill="1" applyBorder="1" applyAlignment="1">
      <alignment horizontal="center"/>
    </xf>
    <xf numFmtId="0" fontId="29" fillId="0" borderId="41" xfId="4" applyFont="1" applyFill="1" applyBorder="1" applyAlignment="1">
      <alignment vertical="top" wrapText="1"/>
    </xf>
    <xf numFmtId="0" fontId="29" fillId="0" borderId="42" xfId="4" applyFont="1" applyFill="1" applyBorder="1" applyAlignment="1">
      <alignment vertical="top" wrapText="1"/>
    </xf>
    <xf numFmtId="0" fontId="27" fillId="0" borderId="42" xfId="4" applyFont="1" applyFill="1" applyBorder="1" applyAlignment="1">
      <alignment wrapText="1"/>
    </xf>
    <xf numFmtId="0" fontId="27" fillId="0" borderId="43" xfId="4" applyFont="1" applyFill="1" applyBorder="1" applyAlignment="1">
      <alignment wrapText="1"/>
    </xf>
    <xf numFmtId="0" fontId="31" fillId="0" borderId="42" xfId="4" applyFont="1" applyFill="1" applyBorder="1" applyAlignment="1">
      <alignment vertical="top" wrapText="1"/>
    </xf>
    <xf numFmtId="0" fontId="36" fillId="0" borderId="42" xfId="0" applyFont="1" applyFill="1" applyBorder="1" applyAlignment="1">
      <alignment vertical="top" wrapText="1"/>
    </xf>
    <xf numFmtId="0" fontId="36" fillId="0" borderId="43" xfId="0" applyFont="1" applyFill="1" applyBorder="1" applyAlignment="1">
      <alignment vertical="top" wrapText="1"/>
    </xf>
    <xf numFmtId="0" fontId="28" fillId="0" borderId="43" xfId="4" applyFont="1" applyFill="1" applyBorder="1" applyAlignment="1">
      <alignment wrapText="1"/>
    </xf>
    <xf numFmtId="49" fontId="27" fillId="0" borderId="42" xfId="4" applyNumberFormat="1" applyFont="1" applyFill="1" applyBorder="1" applyAlignment="1">
      <alignment horizontal="left" wrapText="1"/>
    </xf>
    <xf numFmtId="0" fontId="28" fillId="0" borderId="42" xfId="4" applyFont="1" applyFill="1" applyBorder="1" applyAlignment="1">
      <alignment wrapText="1"/>
    </xf>
    <xf numFmtId="0" fontId="36" fillId="0" borderId="41" xfId="0" applyFont="1" applyFill="1" applyBorder="1" applyAlignment="1">
      <alignment vertical="top" wrapText="1"/>
    </xf>
    <xf numFmtId="0" fontId="28" fillId="0" borderId="42" xfId="4" applyFont="1" applyFill="1" applyBorder="1" applyAlignment="1">
      <alignment horizontal="left" wrapText="1"/>
    </xf>
    <xf numFmtId="0" fontId="31" fillId="0" borderId="42" xfId="0" applyFont="1" applyFill="1" applyBorder="1" applyAlignment="1">
      <alignment vertical="top" wrapText="1"/>
    </xf>
    <xf numFmtId="0" fontId="28" fillId="0" borderId="43" xfId="4" applyFont="1" applyFill="1" applyBorder="1" applyAlignment="1">
      <alignment horizontal="left" wrapText="1"/>
    </xf>
    <xf numFmtId="0" fontId="37" fillId="0" borderId="42" xfId="0" applyFont="1" applyFill="1" applyBorder="1" applyAlignment="1">
      <alignment wrapText="1"/>
    </xf>
    <xf numFmtId="0" fontId="38" fillId="0" borderId="42" xfId="0" applyFont="1" applyFill="1" applyBorder="1" applyAlignment="1">
      <alignment wrapText="1"/>
    </xf>
    <xf numFmtId="0" fontId="37" fillId="0" borderId="42" xfId="4" applyFont="1" applyFill="1" applyBorder="1" applyAlignment="1">
      <alignment wrapText="1"/>
    </xf>
    <xf numFmtId="0" fontId="37" fillId="0" borderId="42" xfId="4" applyFont="1" applyFill="1" applyBorder="1"/>
    <xf numFmtId="0" fontId="37" fillId="0" borderId="46" xfId="4" applyFont="1" applyBorder="1" applyAlignment="1">
      <alignment wrapText="1"/>
    </xf>
    <xf numFmtId="4" fontId="28" fillId="2" borderId="44" xfId="4" applyNumberFormat="1" applyFont="1" applyFill="1" applyBorder="1" applyAlignment="1">
      <alignment horizontal="center" vertical="center" wrapText="1"/>
    </xf>
    <xf numFmtId="2" fontId="36" fillId="0" borderId="14" xfId="0" applyNumberFormat="1" applyFont="1" applyFill="1" applyBorder="1" applyAlignment="1">
      <alignment horizontal="center" vertical="center" wrapText="1"/>
    </xf>
    <xf numFmtId="164" fontId="11" fillId="3" borderId="4" xfId="4" applyNumberFormat="1" applyFont="1" applyFill="1" applyBorder="1" applyAlignment="1">
      <alignment wrapText="1"/>
    </xf>
    <xf numFmtId="0" fontId="11" fillId="3" borderId="4" xfId="4" applyFont="1" applyFill="1" applyBorder="1" applyAlignment="1">
      <alignment horizontal="center" vertical="center" wrapText="1"/>
    </xf>
    <xf numFmtId="4" fontId="11" fillId="0" borderId="2" xfId="4" applyNumberFormat="1" applyFont="1" applyFill="1" applyBorder="1" applyAlignment="1">
      <alignment horizontal="center"/>
    </xf>
    <xf numFmtId="49" fontId="11" fillId="0" borderId="2" xfId="4" applyNumberFormat="1" applyFont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0" fontId="11" fillId="0" borderId="2" xfId="4" applyFont="1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4" fontId="8" fillId="0" borderId="2" xfId="4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4" applyFont="1" applyFill="1" applyBorder="1" applyAlignment="1">
      <alignment wrapText="1"/>
    </xf>
    <xf numFmtId="0" fontId="11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49" fontId="52" fillId="0" borderId="2" xfId="4" applyNumberFormat="1" applyFont="1" applyFill="1" applyBorder="1" applyAlignment="1">
      <alignment horizontal="center"/>
    </xf>
    <xf numFmtId="0" fontId="52" fillId="0" borderId="2" xfId="4" applyFont="1" applyFill="1" applyBorder="1" applyAlignment="1">
      <alignment wrapText="1"/>
    </xf>
    <xf numFmtId="4" fontId="52" fillId="0" borderId="2" xfId="4" applyNumberFormat="1" applyFont="1" applyFill="1" applyBorder="1" applyAlignment="1">
      <alignment horizontal="center"/>
    </xf>
    <xf numFmtId="49" fontId="53" fillId="0" borderId="2" xfId="4" applyNumberFormat="1" applyFont="1" applyFill="1" applyBorder="1" applyAlignment="1">
      <alignment horizontal="center"/>
    </xf>
    <xf numFmtId="0" fontId="53" fillId="0" borderId="2" xfId="0" applyFont="1" applyFill="1" applyBorder="1" applyAlignment="1">
      <alignment vertical="top" wrapText="1"/>
    </xf>
    <xf numFmtId="4" fontId="53" fillId="0" borderId="2" xfId="4" applyNumberFormat="1" applyFont="1" applyFill="1" applyBorder="1" applyAlignment="1">
      <alignment horizontal="center"/>
    </xf>
    <xf numFmtId="0" fontId="52" fillId="0" borderId="2" xfId="0" applyFont="1" applyFill="1" applyBorder="1" applyAlignment="1">
      <alignment vertical="top" wrapText="1"/>
    </xf>
    <xf numFmtId="0" fontId="52" fillId="0" borderId="2" xfId="0" applyFont="1" applyFill="1" applyBorder="1" applyAlignment="1">
      <alignment wrapText="1"/>
    </xf>
    <xf numFmtId="0" fontId="53" fillId="0" borderId="2" xfId="0" applyFont="1" applyFill="1" applyBorder="1" applyAlignment="1">
      <alignment wrapText="1"/>
    </xf>
    <xf numFmtId="0" fontId="53" fillId="0" borderId="2" xfId="4" applyFont="1" applyFill="1" applyBorder="1" applyAlignment="1">
      <alignment wrapText="1"/>
    </xf>
    <xf numFmtId="49" fontId="52" fillId="0" borderId="2" xfId="4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vertical="center" wrapText="1"/>
    </xf>
    <xf numFmtId="49" fontId="53" fillId="0" borderId="2" xfId="4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top" wrapText="1"/>
    </xf>
    <xf numFmtId="49" fontId="52" fillId="0" borderId="2" xfId="0" applyNumberFormat="1" applyFont="1" applyFill="1" applyBorder="1" applyAlignment="1">
      <alignment horizontal="center"/>
    </xf>
    <xf numFmtId="0" fontId="52" fillId="0" borderId="2" xfId="0" applyFont="1" applyFill="1" applyBorder="1" applyAlignment="1">
      <alignment horizontal="left" wrapText="1"/>
    </xf>
    <xf numFmtId="4" fontId="52" fillId="0" borderId="2" xfId="0" applyNumberFormat="1" applyFont="1" applyFill="1" applyBorder="1" applyAlignment="1">
      <alignment horizontal="center"/>
    </xf>
    <xf numFmtId="49" fontId="11" fillId="3" borderId="2" xfId="4" applyNumberFormat="1" applyFont="1" applyFill="1" applyBorder="1" applyAlignment="1">
      <alignment horizontal="center"/>
    </xf>
    <xf numFmtId="0" fontId="11" fillId="3" borderId="2" xfId="4" applyFont="1" applyFill="1" applyBorder="1" applyAlignment="1">
      <alignment horizontal="left" wrapText="1"/>
    </xf>
    <xf numFmtId="0" fontId="35" fillId="3" borderId="13" xfId="0" applyFont="1" applyFill="1" applyBorder="1" applyAlignment="1">
      <alignment wrapText="1"/>
    </xf>
    <xf numFmtId="49" fontId="26" fillId="3" borderId="2" xfId="0" applyNumberFormat="1" applyFont="1" applyFill="1" applyBorder="1" applyAlignment="1">
      <alignment horizontal="center" vertical="center" wrapText="1"/>
    </xf>
    <xf numFmtId="0" fontId="26" fillId="3" borderId="11" xfId="4" applyFont="1" applyFill="1" applyBorder="1" applyAlignment="1">
      <alignment vertical="top" wrapText="1"/>
    </xf>
    <xf numFmtId="49" fontId="26" fillId="3" borderId="21" xfId="0" applyNumberFormat="1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wrapText="1"/>
    </xf>
    <xf numFmtId="49" fontId="39" fillId="3" borderId="2" xfId="0" applyNumberFormat="1" applyFont="1" applyFill="1" applyBorder="1" applyAlignment="1">
      <alignment horizontal="center" vertical="center" wrapText="1"/>
    </xf>
    <xf numFmtId="4" fontId="39" fillId="3" borderId="14" xfId="0" applyNumberFormat="1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wrapText="1"/>
    </xf>
    <xf numFmtId="4" fontId="36" fillId="0" borderId="48" xfId="4" applyNumberFormat="1" applyFont="1" applyFill="1" applyBorder="1" applyAlignment="1">
      <alignment horizontal="center"/>
    </xf>
    <xf numFmtId="4" fontId="36" fillId="0" borderId="50" xfId="4" applyNumberFormat="1" applyFont="1" applyFill="1" applyBorder="1" applyAlignment="1">
      <alignment horizontal="center"/>
    </xf>
    <xf numFmtId="4" fontId="36" fillId="0" borderId="51" xfId="4" applyNumberFormat="1" applyFont="1" applyFill="1" applyBorder="1" applyAlignment="1">
      <alignment horizontal="center"/>
    </xf>
    <xf numFmtId="49" fontId="36" fillId="0" borderId="2" xfId="4" applyNumberFormat="1" applyFont="1" applyBorder="1" applyAlignment="1">
      <alignment horizontal="center" vertical="center" wrapText="1"/>
    </xf>
    <xf numFmtId="49" fontId="4" fillId="3" borderId="2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3" borderId="15" xfId="4" applyFont="1" applyFill="1" applyBorder="1" applyAlignment="1">
      <alignment horizontal="center" vertical="center" wrapText="1"/>
    </xf>
    <xf numFmtId="0" fontId="11" fillId="3" borderId="4" xfId="4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49" fontId="11" fillId="3" borderId="15" xfId="4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11" fillId="0" borderId="15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49" fontId="41" fillId="3" borderId="0" xfId="0" applyNumberFormat="1" applyFont="1" applyFill="1" applyAlignment="1">
      <alignment horizontal="center" wrapText="1"/>
    </xf>
    <xf numFmtId="49" fontId="41" fillId="3" borderId="0" xfId="0" applyNumberFormat="1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28" fillId="0" borderId="0" xfId="4" applyFont="1" applyAlignment="1">
      <alignment horizontal="center"/>
    </xf>
    <xf numFmtId="0" fontId="28" fillId="5" borderId="0" xfId="4" applyFont="1" applyFill="1" applyAlignment="1">
      <alignment horizontal="center"/>
    </xf>
    <xf numFmtId="49" fontId="4" fillId="0" borderId="0" xfId="4" applyNumberFormat="1" applyFont="1" applyAlignment="1">
      <alignment horizontal="right" vertical="center"/>
    </xf>
  </cellXfs>
  <cellStyles count="9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  <cellStyle name="Финансовый" xfId="8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6">
          <cell r="H416">
            <v>15267900</v>
          </cell>
          <cell r="I416">
            <v>15267900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537">
          <cell r="H537">
            <v>625000</v>
          </cell>
          <cell r="I537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workbookViewId="0">
      <selection activeCell="B4" sqref="B4:E5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1:13">
      <c r="B1" s="531" t="s">
        <v>252</v>
      </c>
      <c r="C1" s="531"/>
      <c r="D1" s="531"/>
      <c r="E1" s="531"/>
    </row>
    <row r="2" spans="1:13" ht="11.25" customHeight="1">
      <c r="B2" s="531" t="s">
        <v>285</v>
      </c>
      <c r="C2" s="531"/>
      <c r="D2" s="531"/>
      <c r="E2" s="531"/>
    </row>
    <row r="3" spans="1:13" hidden="1">
      <c r="B3" s="531" t="s">
        <v>42</v>
      </c>
      <c r="C3" s="531"/>
      <c r="D3" s="531"/>
      <c r="E3" s="531"/>
    </row>
    <row r="4" spans="1:13">
      <c r="B4" s="531" t="s">
        <v>463</v>
      </c>
      <c r="C4" s="531"/>
      <c r="D4" s="531"/>
      <c r="E4" s="531"/>
    </row>
    <row r="5" spans="1:13">
      <c r="B5" s="7"/>
      <c r="C5" s="531" t="s">
        <v>464</v>
      </c>
      <c r="D5" s="531"/>
      <c r="E5" s="531"/>
    </row>
    <row r="6" spans="1:13">
      <c r="B6" s="7"/>
      <c r="C6" s="531" t="s">
        <v>294</v>
      </c>
      <c r="D6" s="531"/>
      <c r="E6" s="164"/>
    </row>
    <row r="7" spans="1:13">
      <c r="B7" s="7"/>
      <c r="C7" s="531" t="s">
        <v>115</v>
      </c>
      <c r="D7" s="531"/>
      <c r="E7" s="164"/>
    </row>
    <row r="8" spans="1:13">
      <c r="B8" s="17" t="s">
        <v>293</v>
      </c>
      <c r="C8" s="533" t="s">
        <v>398</v>
      </c>
      <c r="D8" s="533"/>
      <c r="E8" s="17"/>
    </row>
    <row r="9" spans="1:13" ht="15.75">
      <c r="B9" s="49"/>
      <c r="C9" s="532" t="s">
        <v>397</v>
      </c>
      <c r="D9" s="532"/>
    </row>
    <row r="10" spans="1:13" ht="45" customHeight="1">
      <c r="A10" s="528" t="s">
        <v>399</v>
      </c>
      <c r="B10" s="528"/>
      <c r="C10" s="528"/>
      <c r="D10" s="528"/>
      <c r="E10" s="528"/>
      <c r="M10" s="167"/>
    </row>
    <row r="11" spans="1:13" ht="15" customHeight="1">
      <c r="A11" s="529"/>
      <c r="B11" s="529"/>
      <c r="C11" s="529"/>
      <c r="D11" s="529"/>
      <c r="E11" s="529"/>
      <c r="F11" s="50"/>
      <c r="G11" s="51"/>
      <c r="H11" s="51" t="s">
        <v>92</v>
      </c>
      <c r="I11" s="51"/>
      <c r="J11" s="51"/>
      <c r="K11" s="51"/>
      <c r="M11" s="168"/>
    </row>
    <row r="12" spans="1:13" ht="15.75" customHeight="1">
      <c r="A12" s="52"/>
      <c r="B12" s="52"/>
      <c r="C12" s="52"/>
      <c r="D12" s="52"/>
      <c r="E12" s="52"/>
    </row>
    <row r="13" spans="1:13" ht="13.5" customHeight="1">
      <c r="A13" s="530" t="s">
        <v>93</v>
      </c>
      <c r="B13" s="530"/>
      <c r="C13" s="530"/>
      <c r="D13" s="530"/>
      <c r="E13" s="530"/>
    </row>
    <row r="14" spans="1:13" ht="81" customHeight="1">
      <c r="B14" s="53" t="s">
        <v>94</v>
      </c>
      <c r="C14" s="54" t="s">
        <v>0</v>
      </c>
      <c r="D14" s="4" t="s">
        <v>366</v>
      </c>
    </row>
    <row r="15" spans="1:13" s="23" customFormat="1" ht="31.5">
      <c r="B15" s="55" t="s">
        <v>95</v>
      </c>
      <c r="C15" s="56" t="s">
        <v>107</v>
      </c>
      <c r="D15" s="57">
        <f>D19-D16</f>
        <v>0</v>
      </c>
    </row>
    <row r="16" spans="1:13" ht="30">
      <c r="B16" s="58" t="s">
        <v>96</v>
      </c>
      <c r="C16" s="58" t="s">
        <v>108</v>
      </c>
      <c r="D16" s="189">
        <f>D17</f>
        <v>12673695.640000001</v>
      </c>
    </row>
    <row r="17" spans="2:4" ht="30">
      <c r="B17" s="58" t="s">
        <v>97</v>
      </c>
      <c r="C17" s="58" t="s">
        <v>98</v>
      </c>
      <c r="D17" s="189">
        <f>D18</f>
        <v>12673695.640000001</v>
      </c>
    </row>
    <row r="18" spans="2:4" ht="30">
      <c r="B18" s="59" t="s">
        <v>99</v>
      </c>
      <c r="C18" s="58" t="s">
        <v>100</v>
      </c>
      <c r="D18" s="189">
        <v>12673695.640000001</v>
      </c>
    </row>
    <row r="19" spans="2:4" ht="30">
      <c r="B19" s="58" t="s">
        <v>101</v>
      </c>
      <c r="C19" s="58" t="s">
        <v>109</v>
      </c>
      <c r="D19" s="189">
        <f>D20</f>
        <v>12673695.640000001</v>
      </c>
    </row>
    <row r="20" spans="2:4" ht="30">
      <c r="B20" s="58" t="s">
        <v>102</v>
      </c>
      <c r="C20" s="58" t="s">
        <v>103</v>
      </c>
      <c r="D20" s="189">
        <f>D21</f>
        <v>12673695.640000001</v>
      </c>
    </row>
    <row r="21" spans="2:4" ht="30">
      <c r="B21" s="59" t="s">
        <v>104</v>
      </c>
      <c r="C21" s="58" t="s">
        <v>105</v>
      </c>
      <c r="D21" s="189">
        <v>12673695.640000001</v>
      </c>
    </row>
    <row r="22" spans="2:4" ht="14.25">
      <c r="B22" s="60"/>
      <c r="C22" s="60" t="s">
        <v>106</v>
      </c>
      <c r="D22" s="61">
        <f>D19-D16</f>
        <v>0</v>
      </c>
    </row>
  </sheetData>
  <mergeCells count="12">
    <mergeCell ref="A10:E10"/>
    <mergeCell ref="A11:E11"/>
    <mergeCell ref="A13:E13"/>
    <mergeCell ref="B1:E1"/>
    <mergeCell ref="B2:E2"/>
    <mergeCell ref="B3:E3"/>
    <mergeCell ref="B4:E4"/>
    <mergeCell ref="C5:E5"/>
    <mergeCell ref="C9:D9"/>
    <mergeCell ref="C6:D6"/>
    <mergeCell ref="C7:D7"/>
    <mergeCell ref="C8:D8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14"/>
  <sheetViews>
    <sheetView tabSelected="1" view="pageBreakPreview" topLeftCell="A109" zoomScaleSheetLayoutView="100" workbookViewId="0">
      <selection activeCell="H18" sqref="H18"/>
    </sheetView>
  </sheetViews>
  <sheetFormatPr defaultColWidth="60.140625" defaultRowHeight="16.5"/>
  <cols>
    <col min="1" max="1" width="67.5703125" style="108" customWidth="1"/>
    <col min="2" max="2" width="20.42578125" style="111" customWidth="1"/>
    <col min="3" max="3" width="8" style="109" customWidth="1"/>
    <col min="4" max="5" width="17.42578125" style="110" customWidth="1"/>
    <col min="6" max="6" width="17.85546875" style="110" hidden="1" customWidth="1"/>
    <col min="7" max="7" width="17.5703125" style="110" hidden="1" customWidth="1"/>
    <col min="8" max="16384" width="60.140625" style="108"/>
  </cols>
  <sheetData>
    <row r="1" spans="1:7">
      <c r="A1" s="174"/>
      <c r="B1" s="175"/>
      <c r="C1" s="176"/>
      <c r="D1" s="177"/>
      <c r="E1" s="175" t="s">
        <v>275</v>
      </c>
      <c r="F1" s="177"/>
    </row>
    <row r="2" spans="1:7">
      <c r="A2" s="174"/>
      <c r="B2" s="551" t="s">
        <v>292</v>
      </c>
      <c r="C2" s="551"/>
      <c r="D2" s="551"/>
      <c r="E2" s="551"/>
      <c r="F2" s="177"/>
    </row>
    <row r="3" spans="1:7">
      <c r="A3" s="174"/>
      <c r="B3" s="551" t="s">
        <v>463</v>
      </c>
      <c r="C3" s="551"/>
      <c r="D3" s="551"/>
      <c r="E3" s="551"/>
      <c r="F3" s="177"/>
    </row>
    <row r="4" spans="1:7">
      <c r="A4" s="174"/>
      <c r="B4" s="551" t="s">
        <v>464</v>
      </c>
      <c r="C4" s="551"/>
      <c r="D4" s="551"/>
      <c r="E4" s="551"/>
      <c r="F4" s="177"/>
    </row>
    <row r="5" spans="1:7">
      <c r="A5" s="532" t="s">
        <v>294</v>
      </c>
      <c r="B5" s="532"/>
      <c r="C5" s="532"/>
      <c r="D5" s="532"/>
      <c r="E5" s="532"/>
      <c r="F5" s="532"/>
    </row>
    <row r="6" spans="1:7">
      <c r="A6" s="532" t="s">
        <v>115</v>
      </c>
      <c r="B6" s="532"/>
      <c r="C6" s="532"/>
      <c r="D6" s="532"/>
      <c r="E6" s="532"/>
      <c r="F6" s="532"/>
    </row>
    <row r="7" spans="1:7">
      <c r="A7" s="532" t="s">
        <v>398</v>
      </c>
      <c r="B7" s="532"/>
      <c r="C7" s="532"/>
      <c r="D7" s="532"/>
      <c r="E7" s="532"/>
      <c r="F7" s="532"/>
    </row>
    <row r="8" spans="1:7">
      <c r="A8" s="174"/>
      <c r="B8" s="532" t="s">
        <v>439</v>
      </c>
      <c r="C8" s="532"/>
      <c r="D8" s="532"/>
      <c r="E8" s="532"/>
      <c r="F8" s="532"/>
      <c r="G8" s="532"/>
    </row>
    <row r="10" spans="1:7">
      <c r="A10" s="549" t="s">
        <v>116</v>
      </c>
      <c r="B10" s="549"/>
      <c r="C10" s="549"/>
      <c r="D10" s="549"/>
      <c r="E10" s="549"/>
      <c r="F10" s="108"/>
      <c r="G10" s="108"/>
    </row>
    <row r="11" spans="1:7">
      <c r="A11" s="549" t="s">
        <v>117</v>
      </c>
      <c r="B11" s="549"/>
      <c r="C11" s="549"/>
      <c r="D11" s="549"/>
      <c r="E11" s="549"/>
      <c r="F11" s="108"/>
      <c r="G11" s="108"/>
    </row>
    <row r="12" spans="1:7">
      <c r="A12" s="549" t="s">
        <v>118</v>
      </c>
      <c r="B12" s="549"/>
      <c r="C12" s="549"/>
      <c r="D12" s="549"/>
      <c r="E12" s="549"/>
      <c r="F12" s="108"/>
      <c r="G12" s="108"/>
    </row>
    <row r="13" spans="1:7">
      <c r="A13" s="550" t="s">
        <v>461</v>
      </c>
      <c r="B13" s="550"/>
      <c r="C13" s="550"/>
      <c r="D13" s="550"/>
      <c r="E13" s="550"/>
      <c r="F13" s="108"/>
      <c r="G13" s="108"/>
    </row>
    <row r="15" spans="1:7" ht="17.25" thickBot="1"/>
    <row r="16" spans="1:7" s="113" customFormat="1" ht="39" customHeight="1" thickBot="1">
      <c r="A16" s="373" t="s">
        <v>0</v>
      </c>
      <c r="B16" s="359" t="s">
        <v>55</v>
      </c>
      <c r="C16" s="217" t="s">
        <v>3</v>
      </c>
      <c r="D16" s="226" t="s">
        <v>395</v>
      </c>
      <c r="E16" s="226" t="s">
        <v>462</v>
      </c>
      <c r="F16" s="112" t="s">
        <v>119</v>
      </c>
      <c r="G16" s="112" t="s">
        <v>120</v>
      </c>
    </row>
    <row r="17" spans="1:7" ht="17.25" thickBot="1">
      <c r="A17" s="374" t="s">
        <v>121</v>
      </c>
      <c r="B17" s="360"/>
      <c r="C17" s="227"/>
      <c r="D17" s="222">
        <f>D18+D39+D46+D58+D80+D84+D54</f>
        <v>5314417.92</v>
      </c>
      <c r="E17" s="222">
        <f>E18+E39+E46+E58+E80+E84+E54</f>
        <v>5223344.8899999997</v>
      </c>
      <c r="F17" s="115" t="e">
        <f>F18+F39+F46+#REF!+F58+#REF!+#REF!+#REF!+#REF!+#REF!+#REF!+#REF!+#REF!+#REF!+#REF!+#REF!+#REF!+#REF!+#REF!+#REF!</f>
        <v>#REF!</v>
      </c>
      <c r="G17" s="114" t="e">
        <f>G18+G39+G46+#REF!+G58+#REF!+#REF!+#REF!+#REF!+#REF!+#REF!+#REF!+#REF!+#REF!+#REF!+#REF!+#REF!+#REF!+#REF!+#REF!</f>
        <v>#REF!</v>
      </c>
    </row>
    <row r="18" spans="1:7" ht="49.5">
      <c r="A18" s="375" t="s">
        <v>331</v>
      </c>
      <c r="B18" s="116" t="s">
        <v>122</v>
      </c>
      <c r="C18" s="117"/>
      <c r="D18" s="347">
        <f>D19+D31+D23+D27+D35</f>
        <v>29000</v>
      </c>
      <c r="E18" s="407">
        <f>E19+E31+E23+E27+E35</f>
        <v>29000</v>
      </c>
      <c r="F18" s="119" t="e">
        <f>F19+F31</f>
        <v>#REF!</v>
      </c>
      <c r="G18" s="118" t="e">
        <f>G19+G31</f>
        <v>#REF!</v>
      </c>
    </row>
    <row r="19" spans="1:7" s="113" customFormat="1" ht="66">
      <c r="A19" s="376" t="s">
        <v>335</v>
      </c>
      <c r="B19" s="361" t="s">
        <v>123</v>
      </c>
      <c r="C19" s="120"/>
      <c r="D19" s="348">
        <f t="shared" ref="D19:E21" si="0">D20</f>
        <v>1000</v>
      </c>
      <c r="E19" s="408">
        <f t="shared" si="0"/>
        <v>1000</v>
      </c>
      <c r="F19" s="122" t="e">
        <f>F20+#REF!+#REF!</f>
        <v>#REF!</v>
      </c>
      <c r="G19" s="121" t="e">
        <f>G20+#REF!+#REF!</f>
        <v>#REF!</v>
      </c>
    </row>
    <row r="20" spans="1:7" ht="33">
      <c r="A20" s="377" t="s">
        <v>124</v>
      </c>
      <c r="B20" s="362" t="s">
        <v>125</v>
      </c>
      <c r="C20" s="123"/>
      <c r="D20" s="349">
        <f t="shared" si="0"/>
        <v>1000</v>
      </c>
      <c r="E20" s="351">
        <f t="shared" si="0"/>
        <v>1000</v>
      </c>
      <c r="F20" s="125">
        <f>F21</f>
        <v>100000</v>
      </c>
      <c r="G20" s="124">
        <f>G21</f>
        <v>100000</v>
      </c>
    </row>
    <row r="21" spans="1:7" ht="33">
      <c r="A21" s="391" t="s">
        <v>126</v>
      </c>
      <c r="B21" s="362" t="s">
        <v>127</v>
      </c>
      <c r="C21" s="123"/>
      <c r="D21" s="349">
        <f t="shared" si="0"/>
        <v>1000</v>
      </c>
      <c r="E21" s="351">
        <f t="shared" si="0"/>
        <v>1000</v>
      </c>
      <c r="F21" s="125">
        <f>F22</f>
        <v>100000</v>
      </c>
      <c r="G21" s="124">
        <f>G22</f>
        <v>100000</v>
      </c>
    </row>
    <row r="22" spans="1:7" ht="32.25" customHeight="1">
      <c r="A22" s="389" t="s">
        <v>60</v>
      </c>
      <c r="B22" s="362" t="s">
        <v>127</v>
      </c>
      <c r="C22" s="123">
        <v>240</v>
      </c>
      <c r="D22" s="349">
        <v>1000</v>
      </c>
      <c r="E22" s="351">
        <v>1000</v>
      </c>
      <c r="F22" s="125">
        <f>'[1]Ведом. 2016'!H743</f>
        <v>100000</v>
      </c>
      <c r="G22" s="124">
        <f>'[1]Ведом. 2016'!I743</f>
        <v>100000</v>
      </c>
    </row>
    <row r="23" spans="1:7" ht="33">
      <c r="A23" s="399" t="s">
        <v>336</v>
      </c>
      <c r="B23" s="361" t="s">
        <v>128</v>
      </c>
      <c r="C23" s="123"/>
      <c r="D23" s="348">
        <f t="shared" ref="D23:G25" si="1">D24</f>
        <v>25000</v>
      </c>
      <c r="E23" s="408">
        <f t="shared" si="1"/>
        <v>25000</v>
      </c>
      <c r="F23" s="122">
        <f t="shared" si="1"/>
        <v>20000</v>
      </c>
      <c r="G23" s="121">
        <f t="shared" si="1"/>
        <v>20000</v>
      </c>
    </row>
    <row r="24" spans="1:7" ht="20.45" customHeight="1">
      <c r="A24" s="389" t="s">
        <v>129</v>
      </c>
      <c r="B24" s="362" t="s">
        <v>130</v>
      </c>
      <c r="C24" s="123"/>
      <c r="D24" s="349">
        <f>D25</f>
        <v>25000</v>
      </c>
      <c r="E24" s="351">
        <f>E25</f>
        <v>25000</v>
      </c>
      <c r="F24" s="125">
        <f t="shared" si="1"/>
        <v>20000</v>
      </c>
      <c r="G24" s="124">
        <f t="shared" si="1"/>
        <v>20000</v>
      </c>
    </row>
    <row r="25" spans="1:7" ht="36.75" customHeight="1">
      <c r="A25" s="389" t="s">
        <v>126</v>
      </c>
      <c r="B25" s="362" t="s">
        <v>131</v>
      </c>
      <c r="C25" s="123"/>
      <c r="D25" s="349">
        <f t="shared" si="1"/>
        <v>25000</v>
      </c>
      <c r="E25" s="351">
        <f t="shared" si="1"/>
        <v>25000</v>
      </c>
      <c r="F25" s="125">
        <f t="shared" si="1"/>
        <v>20000</v>
      </c>
      <c r="G25" s="124">
        <f t="shared" si="1"/>
        <v>20000</v>
      </c>
    </row>
    <row r="26" spans="1:7" ht="36.75" customHeight="1">
      <c r="A26" s="389" t="s">
        <v>60</v>
      </c>
      <c r="B26" s="362" t="s">
        <v>131</v>
      </c>
      <c r="C26" s="123">
        <v>240</v>
      </c>
      <c r="D26" s="349">
        <v>25000</v>
      </c>
      <c r="E26" s="351">
        <v>25000</v>
      </c>
      <c r="F26" s="125">
        <f>'[1]Ведом. 2016'!H752</f>
        <v>20000</v>
      </c>
      <c r="G26" s="124">
        <f>'[1]Ведом. 2016'!I752</f>
        <v>20000</v>
      </c>
    </row>
    <row r="27" spans="1:7" ht="38.25" customHeight="1">
      <c r="A27" s="399" t="s">
        <v>333</v>
      </c>
      <c r="B27" s="361" t="s">
        <v>132</v>
      </c>
      <c r="C27" s="123"/>
      <c r="D27" s="348">
        <f t="shared" ref="D27:G29" si="2">D28</f>
        <v>1000</v>
      </c>
      <c r="E27" s="408">
        <f t="shared" si="2"/>
        <v>1000</v>
      </c>
      <c r="F27" s="122">
        <f t="shared" si="2"/>
        <v>400</v>
      </c>
      <c r="G27" s="121">
        <f t="shared" si="2"/>
        <v>400</v>
      </c>
    </row>
    <row r="28" spans="1:7" ht="33">
      <c r="A28" s="389" t="s">
        <v>133</v>
      </c>
      <c r="B28" s="362" t="s">
        <v>134</v>
      </c>
      <c r="C28" s="123"/>
      <c r="D28" s="349">
        <f t="shared" si="2"/>
        <v>1000</v>
      </c>
      <c r="E28" s="351">
        <f t="shared" si="2"/>
        <v>1000</v>
      </c>
      <c r="F28" s="125">
        <f t="shared" si="2"/>
        <v>400</v>
      </c>
      <c r="G28" s="124">
        <f t="shared" si="2"/>
        <v>400</v>
      </c>
    </row>
    <row r="29" spans="1:7">
      <c r="A29" s="389" t="s">
        <v>135</v>
      </c>
      <c r="B29" s="362" t="s">
        <v>136</v>
      </c>
      <c r="C29" s="123"/>
      <c r="D29" s="349">
        <f t="shared" si="2"/>
        <v>1000</v>
      </c>
      <c r="E29" s="351">
        <f t="shared" si="2"/>
        <v>1000</v>
      </c>
      <c r="F29" s="125">
        <f t="shared" si="2"/>
        <v>400</v>
      </c>
      <c r="G29" s="124">
        <f t="shared" si="2"/>
        <v>400</v>
      </c>
    </row>
    <row r="30" spans="1:7" ht="36.75" customHeight="1">
      <c r="A30" s="389" t="s">
        <v>60</v>
      </c>
      <c r="B30" s="362" t="s">
        <v>136</v>
      </c>
      <c r="C30" s="123">
        <v>240</v>
      </c>
      <c r="D30" s="349">
        <v>1000</v>
      </c>
      <c r="E30" s="351">
        <v>1000</v>
      </c>
      <c r="F30" s="125">
        <f>'[1]Ведом. 2016'!H756</f>
        <v>400</v>
      </c>
      <c r="G30" s="124">
        <f>'[1]Ведом. 2016'!I756</f>
        <v>400</v>
      </c>
    </row>
    <row r="31" spans="1:7" ht="33">
      <c r="A31" s="399" t="s">
        <v>332</v>
      </c>
      <c r="B31" s="361" t="s">
        <v>137</v>
      </c>
      <c r="C31" s="123"/>
      <c r="D31" s="348">
        <f t="shared" ref="D31:G33" si="3">D32</f>
        <v>1000</v>
      </c>
      <c r="E31" s="408">
        <f t="shared" si="3"/>
        <v>1000</v>
      </c>
      <c r="F31" s="122">
        <f t="shared" si="3"/>
        <v>696000</v>
      </c>
      <c r="G31" s="121">
        <f t="shared" si="3"/>
        <v>696000</v>
      </c>
    </row>
    <row r="32" spans="1:7">
      <c r="A32" s="389" t="s">
        <v>138</v>
      </c>
      <c r="B32" s="362" t="s">
        <v>139</v>
      </c>
      <c r="C32" s="123"/>
      <c r="D32" s="349">
        <f t="shared" si="3"/>
        <v>1000</v>
      </c>
      <c r="E32" s="351">
        <f t="shared" si="3"/>
        <v>1000</v>
      </c>
      <c r="F32" s="125">
        <f t="shared" si="3"/>
        <v>696000</v>
      </c>
      <c r="G32" s="124">
        <f t="shared" si="3"/>
        <v>696000</v>
      </c>
    </row>
    <row r="33" spans="1:7">
      <c r="A33" s="389" t="s">
        <v>140</v>
      </c>
      <c r="B33" s="362" t="s">
        <v>141</v>
      </c>
      <c r="C33" s="123"/>
      <c r="D33" s="349">
        <f t="shared" si="3"/>
        <v>1000</v>
      </c>
      <c r="E33" s="351">
        <f t="shared" si="3"/>
        <v>1000</v>
      </c>
      <c r="F33" s="125">
        <f t="shared" si="3"/>
        <v>696000</v>
      </c>
      <c r="G33" s="124">
        <f t="shared" si="3"/>
        <v>696000</v>
      </c>
    </row>
    <row r="34" spans="1:7" ht="36.75" customHeight="1">
      <c r="A34" s="389" t="s">
        <v>60</v>
      </c>
      <c r="B34" s="362" t="s">
        <v>141</v>
      </c>
      <c r="C34" s="123">
        <v>240</v>
      </c>
      <c r="D34" s="349">
        <v>1000</v>
      </c>
      <c r="E34" s="351">
        <v>1000</v>
      </c>
      <c r="F34" s="125">
        <f>'[1]Ведом. 2016'!H767</f>
        <v>696000</v>
      </c>
      <c r="G34" s="124">
        <f>'[1]Ведом. 2016'!I767</f>
        <v>696000</v>
      </c>
    </row>
    <row r="35" spans="1:7" ht="54.75" customHeight="1">
      <c r="A35" s="399" t="s">
        <v>337</v>
      </c>
      <c r="B35" s="361" t="s">
        <v>142</v>
      </c>
      <c r="C35" s="123"/>
      <c r="D35" s="348">
        <f t="shared" ref="D35:G37" si="4">D36</f>
        <v>1000</v>
      </c>
      <c r="E35" s="408">
        <f t="shared" si="4"/>
        <v>1000</v>
      </c>
      <c r="F35" s="122">
        <f t="shared" si="4"/>
        <v>7583380</v>
      </c>
      <c r="G35" s="121">
        <f t="shared" si="4"/>
        <v>15707380</v>
      </c>
    </row>
    <row r="36" spans="1:7" ht="33">
      <c r="A36" s="389" t="s">
        <v>143</v>
      </c>
      <c r="B36" s="362" t="s">
        <v>144</v>
      </c>
      <c r="C36" s="123"/>
      <c r="D36" s="349">
        <f t="shared" si="4"/>
        <v>1000</v>
      </c>
      <c r="E36" s="351">
        <f t="shared" si="4"/>
        <v>1000</v>
      </c>
      <c r="F36" s="125">
        <f t="shared" si="4"/>
        <v>7583380</v>
      </c>
      <c r="G36" s="124">
        <f t="shared" si="4"/>
        <v>15707380</v>
      </c>
    </row>
    <row r="37" spans="1:7" ht="33">
      <c r="A37" s="389" t="s">
        <v>145</v>
      </c>
      <c r="B37" s="362" t="s">
        <v>146</v>
      </c>
      <c r="C37" s="123"/>
      <c r="D37" s="349">
        <f t="shared" si="4"/>
        <v>1000</v>
      </c>
      <c r="E37" s="351">
        <f t="shared" si="4"/>
        <v>1000</v>
      </c>
      <c r="F37" s="125">
        <f t="shared" si="4"/>
        <v>7583380</v>
      </c>
      <c r="G37" s="124">
        <f t="shared" si="4"/>
        <v>15707380</v>
      </c>
    </row>
    <row r="38" spans="1:7" ht="36.75" customHeight="1">
      <c r="A38" s="389" t="s">
        <v>60</v>
      </c>
      <c r="B38" s="362" t="s">
        <v>146</v>
      </c>
      <c r="C38" s="123">
        <v>240</v>
      </c>
      <c r="D38" s="349">
        <v>1000</v>
      </c>
      <c r="E38" s="351">
        <v>1000</v>
      </c>
      <c r="F38" s="125">
        <f>'[1]Ведом. 2016'!H771</f>
        <v>7583380</v>
      </c>
      <c r="G38" s="124">
        <f>'[1]Ведом. 2016'!I771</f>
        <v>15707380</v>
      </c>
    </row>
    <row r="39" spans="1:7" s="113" customFormat="1" ht="66">
      <c r="A39" s="399" t="s">
        <v>349</v>
      </c>
      <c r="B39" s="363" t="s">
        <v>147</v>
      </c>
      <c r="C39" s="120"/>
      <c r="D39" s="348">
        <f>D40+D43</f>
        <v>2000</v>
      </c>
      <c r="E39" s="408">
        <f>E40+E43</f>
        <v>2000</v>
      </c>
      <c r="F39" s="122">
        <f>F40</f>
        <v>460000</v>
      </c>
      <c r="G39" s="121">
        <f>G40</f>
        <v>470000</v>
      </c>
    </row>
    <row r="40" spans="1:7" ht="18.75">
      <c r="A40" s="389" t="s">
        <v>148</v>
      </c>
      <c r="B40" s="364" t="s">
        <v>149</v>
      </c>
      <c r="C40" s="123"/>
      <c r="D40" s="349">
        <f>D41</f>
        <v>1000</v>
      </c>
      <c r="E40" s="351">
        <f>E41</f>
        <v>1000</v>
      </c>
      <c r="F40" s="125">
        <f>F43+F41</f>
        <v>460000</v>
      </c>
      <c r="G40" s="124">
        <f>G43+G41</f>
        <v>470000</v>
      </c>
    </row>
    <row r="41" spans="1:7" ht="35.450000000000003" customHeight="1">
      <c r="A41" s="402" t="s">
        <v>150</v>
      </c>
      <c r="B41" s="364" t="s">
        <v>151</v>
      </c>
      <c r="C41" s="123"/>
      <c r="D41" s="349">
        <f>D42</f>
        <v>1000</v>
      </c>
      <c r="E41" s="351">
        <f>E42</f>
        <v>1000</v>
      </c>
      <c r="F41" s="125">
        <f>F42</f>
        <v>90000</v>
      </c>
      <c r="G41" s="124">
        <f>G42</f>
        <v>90000</v>
      </c>
    </row>
    <row r="42" spans="1:7" ht="33" customHeight="1">
      <c r="A42" s="389" t="s">
        <v>60</v>
      </c>
      <c r="B42" s="364" t="s">
        <v>151</v>
      </c>
      <c r="C42" s="123">
        <v>240</v>
      </c>
      <c r="D42" s="349">
        <v>1000</v>
      </c>
      <c r="E42" s="351">
        <v>1000</v>
      </c>
      <c r="F42" s="125">
        <f>'[1]Ведом. 2016'!H121</f>
        <v>90000</v>
      </c>
      <c r="G42" s="124">
        <f>'[1]Ведом. 2016'!I121</f>
        <v>90000</v>
      </c>
    </row>
    <row r="43" spans="1:7" ht="18.75">
      <c r="A43" s="389" t="s">
        <v>152</v>
      </c>
      <c r="B43" s="364" t="s">
        <v>153</v>
      </c>
      <c r="C43" s="123"/>
      <c r="D43" s="349">
        <f>D44</f>
        <v>1000</v>
      </c>
      <c r="E43" s="351">
        <f>E44</f>
        <v>1000</v>
      </c>
      <c r="F43" s="125">
        <f>F44</f>
        <v>370000</v>
      </c>
      <c r="G43" s="124">
        <f>G44</f>
        <v>380000</v>
      </c>
    </row>
    <row r="44" spans="1:7" ht="33">
      <c r="A44" s="389" t="s">
        <v>154</v>
      </c>
      <c r="B44" s="364" t="s">
        <v>155</v>
      </c>
      <c r="C44" s="123"/>
      <c r="D44" s="349">
        <f>D45</f>
        <v>1000</v>
      </c>
      <c r="E44" s="351">
        <f>E45</f>
        <v>1000</v>
      </c>
      <c r="F44" s="125">
        <f>'[1]Ведом. 2016'!H123</f>
        <v>370000</v>
      </c>
      <c r="G44" s="124">
        <f>'[1]Ведом. 2016'!I123</f>
        <v>380000</v>
      </c>
    </row>
    <row r="45" spans="1:7" ht="33" customHeight="1">
      <c r="A45" s="389" t="s">
        <v>60</v>
      </c>
      <c r="B45" s="364" t="s">
        <v>155</v>
      </c>
      <c r="C45" s="123">
        <v>240</v>
      </c>
      <c r="D45" s="349">
        <v>1000</v>
      </c>
      <c r="E45" s="351">
        <v>1000</v>
      </c>
      <c r="F45" s="125">
        <f>'[1]Ведом. 2016'!H124</f>
        <v>70000</v>
      </c>
      <c r="G45" s="124">
        <f>'[1]Ведом. 2016'!I124</f>
        <v>70000</v>
      </c>
    </row>
    <row r="46" spans="1:7" ht="49.5">
      <c r="A46" s="395" t="s">
        <v>348</v>
      </c>
      <c r="B46" s="357" t="s">
        <v>156</v>
      </c>
      <c r="C46" s="117"/>
      <c r="D46" s="350">
        <f>D47</f>
        <v>309015.74</v>
      </c>
      <c r="E46" s="409">
        <f>E47</f>
        <v>72729.67</v>
      </c>
      <c r="F46" s="119" t="e">
        <f>#REF!+#REF!+#REF!+#REF!</f>
        <v>#REF!</v>
      </c>
      <c r="G46" s="118" t="e">
        <f>#REF!+#REF!+#REF!+#REF!</f>
        <v>#REF!</v>
      </c>
    </row>
    <row r="47" spans="1:7" ht="33">
      <c r="A47" s="389" t="s">
        <v>157</v>
      </c>
      <c r="B47" s="362" t="s">
        <v>158</v>
      </c>
      <c r="C47" s="123"/>
      <c r="D47" s="349">
        <f>D50+D48+D52</f>
        <v>309015.74</v>
      </c>
      <c r="E47" s="351">
        <f>E50+E48+E52</f>
        <v>72729.67</v>
      </c>
      <c r="F47" s="125" t="e">
        <f>F50+F52+#REF!+#REF!</f>
        <v>#REF!</v>
      </c>
      <c r="G47" s="124" t="e">
        <f>G50+G52+#REF!+#REF!</f>
        <v>#REF!</v>
      </c>
    </row>
    <row r="48" spans="1:7">
      <c r="A48" s="379" t="s">
        <v>161</v>
      </c>
      <c r="B48" s="366" t="s">
        <v>162</v>
      </c>
      <c r="C48" s="123"/>
      <c r="D48" s="349">
        <f>D49</f>
        <v>258015.74</v>
      </c>
      <c r="E48" s="351">
        <f>E49</f>
        <v>21729.67</v>
      </c>
      <c r="F48" s="125"/>
      <c r="G48" s="124"/>
    </row>
    <row r="49" spans="1:7" ht="33">
      <c r="A49" s="389" t="s">
        <v>60</v>
      </c>
      <c r="B49" s="365" t="s">
        <v>162</v>
      </c>
      <c r="C49" s="123">
        <v>240</v>
      </c>
      <c r="D49" s="349">
        <v>258015.74</v>
      </c>
      <c r="E49" s="351">
        <v>21729.67</v>
      </c>
      <c r="F49" s="125"/>
      <c r="G49" s="124"/>
    </row>
    <row r="50" spans="1:7">
      <c r="A50" s="378" t="s">
        <v>159</v>
      </c>
      <c r="B50" s="365" t="s">
        <v>160</v>
      </c>
      <c r="C50" s="123"/>
      <c r="D50" s="349">
        <f>D51</f>
        <v>1000</v>
      </c>
      <c r="E50" s="351">
        <f>E51</f>
        <v>1000</v>
      </c>
      <c r="F50" s="125" t="e">
        <f>#REF!</f>
        <v>#REF!</v>
      </c>
      <c r="G50" s="124" t="e">
        <f>#REF!</f>
        <v>#REF!</v>
      </c>
    </row>
    <row r="51" spans="1:7" ht="33">
      <c r="A51" s="389" t="s">
        <v>60</v>
      </c>
      <c r="B51" s="365" t="s">
        <v>160</v>
      </c>
      <c r="C51" s="123">
        <v>240</v>
      </c>
      <c r="D51" s="349">
        <v>1000</v>
      </c>
      <c r="E51" s="351">
        <v>1000</v>
      </c>
      <c r="F51" s="125">
        <f>'[1]Ведом. 2016'!H533</f>
        <v>625000</v>
      </c>
      <c r="G51" s="124">
        <f>'[1]Ведом. 2016'!I533</f>
        <v>900000</v>
      </c>
    </row>
    <row r="52" spans="1:7">
      <c r="A52" s="378" t="s">
        <v>163</v>
      </c>
      <c r="B52" s="365" t="s">
        <v>164</v>
      </c>
      <c r="C52" s="123"/>
      <c r="D52" s="349">
        <f>D53</f>
        <v>50000</v>
      </c>
      <c r="E52" s="351">
        <f>E53</f>
        <v>50000</v>
      </c>
      <c r="F52" s="125" t="e">
        <f>F53+#REF!</f>
        <v>#REF!</v>
      </c>
      <c r="G52" s="124" t="e">
        <f>G53+#REF!</f>
        <v>#REF!</v>
      </c>
    </row>
    <row r="53" spans="1:7" ht="33">
      <c r="A53" s="389" t="s">
        <v>60</v>
      </c>
      <c r="B53" s="365" t="s">
        <v>164</v>
      </c>
      <c r="C53" s="123">
        <v>240</v>
      </c>
      <c r="D53" s="349">
        <v>50000</v>
      </c>
      <c r="E53" s="351">
        <v>50000</v>
      </c>
      <c r="F53" s="125">
        <f>'[1]Ведом. 2016'!H537</f>
        <v>625000</v>
      </c>
      <c r="G53" s="124">
        <f>'[1]Ведом. 2016'!I537</f>
        <v>900000</v>
      </c>
    </row>
    <row r="54" spans="1:7" ht="39.75" customHeight="1">
      <c r="A54" s="399" t="s">
        <v>443</v>
      </c>
      <c r="B54" s="357" t="s">
        <v>458</v>
      </c>
      <c r="C54" s="437"/>
      <c r="D54" s="348">
        <f t="shared" ref="D54:E56" si="5">D55</f>
        <v>1144084.3600000001</v>
      </c>
      <c r="E54" s="408">
        <f t="shared" si="5"/>
        <v>1172886.55</v>
      </c>
      <c r="F54" s="125"/>
      <c r="G54" s="124"/>
    </row>
    <row r="55" spans="1:7" ht="33.75" customHeight="1">
      <c r="A55" s="405" t="s">
        <v>445</v>
      </c>
      <c r="B55" s="361" t="s">
        <v>459</v>
      </c>
      <c r="C55" s="439"/>
      <c r="D55" s="349">
        <f t="shared" si="5"/>
        <v>1144084.3600000001</v>
      </c>
      <c r="E55" s="351">
        <f t="shared" si="5"/>
        <v>1172886.55</v>
      </c>
      <c r="F55" s="125"/>
      <c r="G55" s="124"/>
    </row>
    <row r="56" spans="1:7" ht="33.75" customHeight="1">
      <c r="A56" s="390" t="s">
        <v>447</v>
      </c>
      <c r="B56" s="362" t="s">
        <v>460</v>
      </c>
      <c r="C56" s="439"/>
      <c r="D56" s="349">
        <f t="shared" si="5"/>
        <v>1144084.3600000001</v>
      </c>
      <c r="E56" s="351">
        <f t="shared" si="5"/>
        <v>1172886.55</v>
      </c>
      <c r="F56" s="125"/>
      <c r="G56" s="124"/>
    </row>
    <row r="57" spans="1:7" ht="36" customHeight="1">
      <c r="A57" s="391" t="s">
        <v>60</v>
      </c>
      <c r="B57" s="362" t="s">
        <v>460</v>
      </c>
      <c r="C57" s="439">
        <v>240</v>
      </c>
      <c r="D57" s="349">
        <v>1144084.3600000001</v>
      </c>
      <c r="E57" s="351">
        <v>1172886.55</v>
      </c>
      <c r="F57" s="125"/>
      <c r="G57" s="124"/>
    </row>
    <row r="58" spans="1:7" ht="49.5">
      <c r="A58" s="399" t="s">
        <v>340</v>
      </c>
      <c r="B58" s="357" t="s">
        <v>165</v>
      </c>
      <c r="C58" s="123"/>
      <c r="D58" s="348">
        <f>D59+D68+D72+D76</f>
        <v>3347285.42</v>
      </c>
      <c r="E58" s="408">
        <f>E59+E68+E72+E76</f>
        <v>3463696.27</v>
      </c>
      <c r="F58" s="122" t="e">
        <f>F59+F68+F72+F76</f>
        <v>#REF!</v>
      </c>
      <c r="G58" s="121" t="e">
        <f>G59+G68+G72+G76</f>
        <v>#REF!</v>
      </c>
    </row>
    <row r="59" spans="1:7" s="113" customFormat="1" ht="49.5">
      <c r="A59" s="405" t="s">
        <v>341</v>
      </c>
      <c r="B59" s="361" t="s">
        <v>166</v>
      </c>
      <c r="C59" s="120"/>
      <c r="D59" s="348">
        <f>D60+D65</f>
        <v>3343285.42</v>
      </c>
      <c r="E59" s="408">
        <f>E60+E65</f>
        <v>3458696.27</v>
      </c>
      <c r="F59" s="122">
        <f>F60</f>
        <v>10614100</v>
      </c>
      <c r="G59" s="121">
        <f>G60</f>
        <v>10614100</v>
      </c>
    </row>
    <row r="60" spans="1:7">
      <c r="A60" s="390" t="s">
        <v>167</v>
      </c>
      <c r="B60" s="362" t="s">
        <v>168</v>
      </c>
      <c r="C60" s="123"/>
      <c r="D60" s="349">
        <f>D61</f>
        <v>1977878.11</v>
      </c>
      <c r="E60" s="351">
        <f>E61</f>
        <v>2094288.96</v>
      </c>
      <c r="F60" s="125">
        <f>F61+F63</f>
        <v>10614100</v>
      </c>
      <c r="G60" s="124">
        <f>G61+G63</f>
        <v>10614100</v>
      </c>
    </row>
    <row r="61" spans="1:7" ht="33">
      <c r="A61" s="391" t="s">
        <v>80</v>
      </c>
      <c r="B61" s="362" t="s">
        <v>169</v>
      </c>
      <c r="C61" s="123"/>
      <c r="D61" s="349">
        <f>D62+D63+D64</f>
        <v>1977878.11</v>
      </c>
      <c r="E61" s="351">
        <f>E62+E63+E64</f>
        <v>2094288.96</v>
      </c>
      <c r="F61" s="125">
        <f>F62</f>
        <v>10269100</v>
      </c>
      <c r="G61" s="124">
        <f>G62</f>
        <v>10269100</v>
      </c>
    </row>
    <row r="62" spans="1:7">
      <c r="A62" s="389" t="s">
        <v>170</v>
      </c>
      <c r="B62" s="367" t="s">
        <v>169</v>
      </c>
      <c r="C62" s="123">
        <v>110</v>
      </c>
      <c r="D62" s="349">
        <v>1707878.11</v>
      </c>
      <c r="E62" s="349">
        <v>1707878.11</v>
      </c>
      <c r="F62" s="125">
        <f>'[1]Ведом. 2016'!H411</f>
        <v>10269100</v>
      </c>
      <c r="G62" s="124">
        <f>'[1]Ведом. 2016'!I411</f>
        <v>10269100</v>
      </c>
    </row>
    <row r="63" spans="1:7" ht="33">
      <c r="A63" s="389" t="s">
        <v>60</v>
      </c>
      <c r="B63" s="367" t="s">
        <v>169</v>
      </c>
      <c r="C63" s="123">
        <v>240</v>
      </c>
      <c r="D63" s="349">
        <v>250000</v>
      </c>
      <c r="E63" s="351">
        <v>366410.85</v>
      </c>
      <c r="F63" s="125">
        <f>F64</f>
        <v>345000</v>
      </c>
      <c r="G63" s="124">
        <f>G64</f>
        <v>345000</v>
      </c>
    </row>
    <row r="64" spans="1:7">
      <c r="A64" s="389" t="s">
        <v>62</v>
      </c>
      <c r="B64" s="362" t="s">
        <v>169</v>
      </c>
      <c r="C64" s="123">
        <v>850</v>
      </c>
      <c r="D64" s="349">
        <v>20000</v>
      </c>
      <c r="E64" s="351">
        <v>20000</v>
      </c>
      <c r="F64" s="125">
        <f>'[1]Ведом. 2016'!H413</f>
        <v>345000</v>
      </c>
      <c r="G64" s="124">
        <f>'[1]Ведом. 2016'!I413</f>
        <v>345000</v>
      </c>
    </row>
    <row r="65" spans="1:7" ht="49.5">
      <c r="A65" s="389" t="s">
        <v>297</v>
      </c>
      <c r="B65" s="362" t="s">
        <v>171</v>
      </c>
      <c r="C65" s="123"/>
      <c r="D65" s="349">
        <f>D66+D67</f>
        <v>1365407.31</v>
      </c>
      <c r="E65" s="351">
        <f>E66+E67</f>
        <v>1364407.31</v>
      </c>
      <c r="F65" s="125">
        <f>'[1]Ведом. 2016'!H416</f>
        <v>15267900</v>
      </c>
      <c r="G65" s="124">
        <f>'[1]Ведом. 2016'!I416</f>
        <v>15267900</v>
      </c>
    </row>
    <row r="66" spans="1:7" ht="33">
      <c r="A66" s="389" t="s">
        <v>57</v>
      </c>
      <c r="B66" s="362" t="s">
        <v>171</v>
      </c>
      <c r="C66" s="123">
        <v>120</v>
      </c>
      <c r="D66" s="349">
        <v>1253407.31</v>
      </c>
      <c r="E66" s="351">
        <f>D66</f>
        <v>1253407.31</v>
      </c>
      <c r="F66" s="125" t="e">
        <f>F67</f>
        <v>#REF!</v>
      </c>
      <c r="G66" s="124" t="e">
        <f>G67</f>
        <v>#REF!</v>
      </c>
    </row>
    <row r="67" spans="1:7" ht="33">
      <c r="A67" s="389" t="s">
        <v>60</v>
      </c>
      <c r="B67" s="362" t="s">
        <v>171</v>
      </c>
      <c r="C67" s="123">
        <v>240</v>
      </c>
      <c r="D67" s="349">
        <v>112000</v>
      </c>
      <c r="E67" s="351">
        <v>111000</v>
      </c>
      <c r="F67" s="125" t="e">
        <f>#REF!</f>
        <v>#REF!</v>
      </c>
      <c r="G67" s="124" t="e">
        <f>#REF!</f>
        <v>#REF!</v>
      </c>
    </row>
    <row r="68" spans="1:7" s="113" customFormat="1" ht="33">
      <c r="A68" s="392" t="s">
        <v>342</v>
      </c>
      <c r="B68" s="361" t="s">
        <v>172</v>
      </c>
      <c r="C68" s="120"/>
      <c r="D68" s="348">
        <f t="shared" ref="D68:E70" si="6">D69</f>
        <v>1000</v>
      </c>
      <c r="E68" s="408">
        <f t="shared" si="6"/>
        <v>1000</v>
      </c>
      <c r="F68" s="122" t="e">
        <f>F69+#REF!+#REF!</f>
        <v>#REF!</v>
      </c>
      <c r="G68" s="121" t="e">
        <f>G69+#REF!+#REF!</f>
        <v>#REF!</v>
      </c>
    </row>
    <row r="69" spans="1:7" ht="32.25" customHeight="1">
      <c r="A69" s="378" t="s">
        <v>173</v>
      </c>
      <c r="B69" s="362" t="s">
        <v>174</v>
      </c>
      <c r="C69" s="123"/>
      <c r="D69" s="349">
        <f t="shared" si="6"/>
        <v>1000</v>
      </c>
      <c r="E69" s="351">
        <f t="shared" si="6"/>
        <v>1000</v>
      </c>
      <c r="F69" s="125" t="e">
        <f>F70+#REF!+#REF!+#REF!</f>
        <v>#REF!</v>
      </c>
      <c r="G69" s="124" t="e">
        <f>G70+#REF!+#REF!+#REF!</f>
        <v>#REF!</v>
      </c>
    </row>
    <row r="70" spans="1:7" ht="23.25" customHeight="1">
      <c r="A70" s="380" t="s">
        <v>86</v>
      </c>
      <c r="B70" s="362" t="s">
        <v>175</v>
      </c>
      <c r="C70" s="123"/>
      <c r="D70" s="349">
        <f t="shared" si="6"/>
        <v>1000</v>
      </c>
      <c r="E70" s="351">
        <f t="shared" si="6"/>
        <v>1000</v>
      </c>
      <c r="F70" s="125">
        <f>F71</f>
        <v>15267900</v>
      </c>
      <c r="G70" s="124">
        <f>G71</f>
        <v>15267900</v>
      </c>
    </row>
    <row r="71" spans="1:7" ht="33">
      <c r="A71" s="389" t="s">
        <v>60</v>
      </c>
      <c r="B71" s="362" t="s">
        <v>175</v>
      </c>
      <c r="C71" s="123">
        <v>240</v>
      </c>
      <c r="D71" s="349">
        <v>1000</v>
      </c>
      <c r="E71" s="351">
        <v>1000</v>
      </c>
      <c r="F71" s="125">
        <f>'[1]Ведом. 2016'!H417</f>
        <v>15267900</v>
      </c>
      <c r="G71" s="124">
        <f>'[1]Ведом. 2016'!I417</f>
        <v>15267900</v>
      </c>
    </row>
    <row r="72" spans="1:7" s="113" customFormat="1">
      <c r="A72" s="393" t="s">
        <v>396</v>
      </c>
      <c r="B72" s="361" t="s">
        <v>176</v>
      </c>
      <c r="C72" s="120"/>
      <c r="D72" s="348">
        <f t="shared" ref="D72:E74" si="7">D73</f>
        <v>1000</v>
      </c>
      <c r="E72" s="408">
        <f t="shared" si="7"/>
        <v>1000</v>
      </c>
      <c r="F72" s="122" t="e">
        <f>F73+#REF!+#REF!</f>
        <v>#REF!</v>
      </c>
      <c r="G72" s="121" t="e">
        <f>G73+#REF!+#REF!</f>
        <v>#REF!</v>
      </c>
    </row>
    <row r="73" spans="1:7" ht="33">
      <c r="A73" s="378" t="s">
        <v>177</v>
      </c>
      <c r="B73" s="362" t="s">
        <v>178</v>
      </c>
      <c r="C73" s="123"/>
      <c r="D73" s="349">
        <f t="shared" si="7"/>
        <v>1000</v>
      </c>
      <c r="E73" s="351">
        <f t="shared" si="7"/>
        <v>1000</v>
      </c>
      <c r="F73" s="125">
        <f>F74</f>
        <v>33000</v>
      </c>
      <c r="G73" s="124">
        <f>G74</f>
        <v>34000</v>
      </c>
    </row>
    <row r="74" spans="1:7">
      <c r="A74" s="381" t="s">
        <v>179</v>
      </c>
      <c r="B74" s="362" t="s">
        <v>180</v>
      </c>
      <c r="C74" s="123"/>
      <c r="D74" s="349">
        <f t="shared" si="7"/>
        <v>1000</v>
      </c>
      <c r="E74" s="351">
        <f t="shared" si="7"/>
        <v>1000</v>
      </c>
      <c r="F74" s="125">
        <f>F75</f>
        <v>33000</v>
      </c>
      <c r="G74" s="124">
        <f>G75</f>
        <v>34000</v>
      </c>
    </row>
    <row r="75" spans="1:7" ht="33">
      <c r="A75" s="389" t="s">
        <v>60</v>
      </c>
      <c r="B75" s="362" t="s">
        <v>180</v>
      </c>
      <c r="C75" s="123">
        <v>240</v>
      </c>
      <c r="D75" s="349">
        <v>1000</v>
      </c>
      <c r="E75" s="351">
        <v>1000</v>
      </c>
      <c r="F75" s="125">
        <f>'[1]Ведом. 2016'!H355</f>
        <v>33000</v>
      </c>
      <c r="G75" s="124">
        <f>'[1]Ведом. 2016'!I355</f>
        <v>34000</v>
      </c>
    </row>
    <row r="76" spans="1:7" s="113" customFormat="1" ht="37.5" customHeight="1">
      <c r="A76" s="394" t="s">
        <v>347</v>
      </c>
      <c r="B76" s="361" t="s">
        <v>181</v>
      </c>
      <c r="C76" s="120"/>
      <c r="D76" s="348">
        <f>D77</f>
        <v>2000</v>
      </c>
      <c r="E76" s="408">
        <f>E77</f>
        <v>3000</v>
      </c>
      <c r="F76" s="122" t="e">
        <f>F77</f>
        <v>#REF!</v>
      </c>
      <c r="G76" s="121" t="e">
        <f>G77</f>
        <v>#REF!</v>
      </c>
    </row>
    <row r="77" spans="1:7" s="126" customFormat="1" ht="34.5" customHeight="1">
      <c r="A77" s="381" t="s">
        <v>182</v>
      </c>
      <c r="B77" s="362" t="s">
        <v>183</v>
      </c>
      <c r="C77" s="123"/>
      <c r="D77" s="349">
        <f>D78</f>
        <v>2000</v>
      </c>
      <c r="E77" s="351">
        <f>E78</f>
        <v>3000</v>
      </c>
      <c r="F77" s="125" t="e">
        <f>F78+#REF!</f>
        <v>#REF!</v>
      </c>
      <c r="G77" s="124" t="e">
        <f>G78+#REF!</f>
        <v>#REF!</v>
      </c>
    </row>
    <row r="78" spans="1:7" s="126" customFormat="1" ht="18" customHeight="1">
      <c r="A78" s="381" t="s">
        <v>83</v>
      </c>
      <c r="B78" s="362" t="s">
        <v>184</v>
      </c>
      <c r="C78" s="123"/>
      <c r="D78" s="349">
        <f>D79</f>
        <v>2000</v>
      </c>
      <c r="E78" s="351">
        <f>E79</f>
        <v>3000</v>
      </c>
      <c r="F78" s="125" t="e">
        <f>F79+#REF!+#REF!</f>
        <v>#REF!</v>
      </c>
      <c r="G78" s="124" t="e">
        <f>G79+#REF!+#REF!</f>
        <v>#REF!</v>
      </c>
    </row>
    <row r="79" spans="1:7" ht="33">
      <c r="A79" s="389" t="s">
        <v>60</v>
      </c>
      <c r="B79" s="362" t="s">
        <v>184</v>
      </c>
      <c r="C79" s="123">
        <v>240</v>
      </c>
      <c r="D79" s="349">
        <v>2000</v>
      </c>
      <c r="E79" s="351">
        <v>3000</v>
      </c>
      <c r="F79" s="125">
        <f>'[1]Ведом. 2016'!H480</f>
        <v>2515400</v>
      </c>
      <c r="G79" s="124">
        <f>'[1]Ведом. 2016'!I480</f>
        <v>2515400</v>
      </c>
    </row>
    <row r="80" spans="1:7" ht="49.5">
      <c r="A80" s="395" t="s">
        <v>345</v>
      </c>
      <c r="B80" s="358" t="s">
        <v>320</v>
      </c>
      <c r="C80" s="107"/>
      <c r="D80" s="415">
        <f>D81</f>
        <v>1000</v>
      </c>
      <c r="E80" s="408">
        <f>E81</f>
        <v>1000</v>
      </c>
      <c r="F80" s="125"/>
      <c r="G80" s="124"/>
    </row>
    <row r="81" spans="1:7" ht="31.5">
      <c r="A81" s="396" t="s">
        <v>316</v>
      </c>
      <c r="B81" s="416" t="s">
        <v>321</v>
      </c>
      <c r="C81" s="73"/>
      <c r="D81" s="425">
        <v>1000</v>
      </c>
      <c r="E81" s="411">
        <f>E83</f>
        <v>1000</v>
      </c>
      <c r="F81" s="125"/>
      <c r="G81" s="124"/>
    </row>
    <row r="82" spans="1:7" ht="31.5">
      <c r="A82" s="396" t="s">
        <v>317</v>
      </c>
      <c r="B82" s="416" t="s">
        <v>322</v>
      </c>
      <c r="C82" s="192"/>
      <c r="D82" s="425">
        <v>1000</v>
      </c>
      <c r="E82" s="411">
        <v>1000</v>
      </c>
      <c r="F82" s="125"/>
      <c r="G82" s="124"/>
    </row>
    <row r="83" spans="1:7" ht="33">
      <c r="A83" s="389" t="s">
        <v>60</v>
      </c>
      <c r="B83" s="416" t="s">
        <v>322</v>
      </c>
      <c r="C83" s="192" t="s">
        <v>61</v>
      </c>
      <c r="D83" s="425">
        <v>1000</v>
      </c>
      <c r="E83" s="411">
        <v>1000</v>
      </c>
      <c r="F83" s="125"/>
      <c r="G83" s="124"/>
    </row>
    <row r="84" spans="1:7" ht="33">
      <c r="A84" s="397" t="s">
        <v>369</v>
      </c>
      <c r="B84" s="417" t="s">
        <v>370</v>
      </c>
      <c r="C84" s="232"/>
      <c r="D84" s="426">
        <f>D85+D88</f>
        <v>482032.4</v>
      </c>
      <c r="E84" s="411">
        <f>E85+E88</f>
        <v>482032.4</v>
      </c>
      <c r="F84" s="125"/>
      <c r="G84" s="124"/>
    </row>
    <row r="85" spans="1:7" ht="33">
      <c r="A85" s="398" t="s">
        <v>371</v>
      </c>
      <c r="B85" s="416" t="s">
        <v>372</v>
      </c>
      <c r="C85" s="192"/>
      <c r="D85" s="425">
        <f>D86</f>
        <v>434612.4</v>
      </c>
      <c r="E85" s="411">
        <f>E86</f>
        <v>434612.4</v>
      </c>
      <c r="F85" s="125"/>
      <c r="G85" s="124"/>
    </row>
    <row r="86" spans="1:7">
      <c r="A86" s="398" t="s">
        <v>383</v>
      </c>
      <c r="B86" s="416" t="s">
        <v>373</v>
      </c>
      <c r="C86" s="192"/>
      <c r="D86" s="425">
        <f>D87</f>
        <v>434612.4</v>
      </c>
      <c r="E86" s="411">
        <f>E87</f>
        <v>434612.4</v>
      </c>
      <c r="F86" s="125"/>
      <c r="G86" s="124"/>
    </row>
    <row r="87" spans="1:7">
      <c r="A87" s="398" t="s">
        <v>74</v>
      </c>
      <c r="B87" s="416" t="s">
        <v>373</v>
      </c>
      <c r="C87" s="192" t="s">
        <v>75</v>
      </c>
      <c r="D87" s="425">
        <v>434612.4</v>
      </c>
      <c r="E87" s="425">
        <v>434612.4</v>
      </c>
      <c r="F87" s="125"/>
      <c r="G87" s="124"/>
    </row>
    <row r="88" spans="1:7" ht="33">
      <c r="A88" s="398" t="s">
        <v>374</v>
      </c>
      <c r="B88" s="416" t="s">
        <v>375</v>
      </c>
      <c r="C88" s="192"/>
      <c r="D88" s="425">
        <f>D89+D91</f>
        <v>47420</v>
      </c>
      <c r="E88" s="411">
        <f>D88</f>
        <v>47420</v>
      </c>
      <c r="F88" s="125"/>
      <c r="G88" s="124"/>
    </row>
    <row r="89" spans="1:7" ht="33">
      <c r="A89" s="398" t="s">
        <v>384</v>
      </c>
      <c r="B89" s="416" t="s">
        <v>377</v>
      </c>
      <c r="C89" s="192"/>
      <c r="D89" s="425">
        <f>D90</f>
        <v>1000</v>
      </c>
      <c r="E89" s="411">
        <f>E90</f>
        <v>1000</v>
      </c>
      <c r="F89" s="125"/>
      <c r="G89" s="124"/>
    </row>
    <row r="90" spans="1:7" ht="33">
      <c r="A90" s="398" t="s">
        <v>378</v>
      </c>
      <c r="B90" s="416" t="s">
        <v>377</v>
      </c>
      <c r="C90" s="192" t="s">
        <v>379</v>
      </c>
      <c r="D90" s="425">
        <v>1000</v>
      </c>
      <c r="E90" s="411">
        <v>1000</v>
      </c>
      <c r="F90" s="125"/>
      <c r="G90" s="124"/>
    </row>
    <row r="91" spans="1:7" ht="66">
      <c r="A91" s="398" t="s">
        <v>364</v>
      </c>
      <c r="B91" s="418" t="s">
        <v>380</v>
      </c>
      <c r="C91" s="192"/>
      <c r="D91" s="425">
        <f>D92</f>
        <v>46420</v>
      </c>
      <c r="E91" s="411">
        <f>E92</f>
        <v>46420</v>
      </c>
      <c r="F91" s="125"/>
      <c r="G91" s="124"/>
    </row>
    <row r="92" spans="1:7">
      <c r="A92" s="398" t="s">
        <v>87</v>
      </c>
      <c r="B92" s="418" t="s">
        <v>380</v>
      </c>
      <c r="C92" s="192" t="s">
        <v>85</v>
      </c>
      <c r="D92" s="427">
        <v>46420</v>
      </c>
      <c r="E92" s="427">
        <v>46420</v>
      </c>
      <c r="F92" s="125"/>
      <c r="G92" s="124"/>
    </row>
    <row r="93" spans="1:7" ht="49.5">
      <c r="A93" s="399" t="s">
        <v>186</v>
      </c>
      <c r="B93" s="419" t="s">
        <v>187</v>
      </c>
      <c r="C93" s="224"/>
      <c r="D93" s="428">
        <f>D94+D97+D104+D107</f>
        <v>4326191.33</v>
      </c>
      <c r="E93" s="412">
        <f>E94+E97+E104+E107</f>
        <v>4433791.33</v>
      </c>
      <c r="F93" s="128" t="e">
        <f>#REF!+F94+#REF!+#REF!+F97+#REF!</f>
        <v>#REF!</v>
      </c>
      <c r="G93" s="127" t="e">
        <f>#REF!+G94+#REF!+#REF!+G97+#REF!</f>
        <v>#REF!</v>
      </c>
    </row>
    <row r="94" spans="1:7" s="113" customFormat="1" ht="33">
      <c r="A94" s="400" t="s">
        <v>65</v>
      </c>
      <c r="B94" s="420" t="s">
        <v>188</v>
      </c>
      <c r="C94" s="129"/>
      <c r="D94" s="428">
        <f t="shared" ref="D94:G95" si="8">D95</f>
        <v>405431.61</v>
      </c>
      <c r="E94" s="412">
        <f t="shared" si="8"/>
        <v>405431.61</v>
      </c>
      <c r="F94" s="131">
        <f t="shared" si="8"/>
        <v>1553000</v>
      </c>
      <c r="G94" s="130">
        <f t="shared" si="8"/>
        <v>1553000</v>
      </c>
    </row>
    <row r="95" spans="1:7">
      <c r="A95" s="401" t="s">
        <v>19</v>
      </c>
      <c r="B95" s="421" t="s">
        <v>189</v>
      </c>
      <c r="C95" s="132"/>
      <c r="D95" s="429">
        <f t="shared" si="8"/>
        <v>405431.61</v>
      </c>
      <c r="E95" s="413">
        <f t="shared" si="8"/>
        <v>405431.61</v>
      </c>
      <c r="F95" s="134">
        <f t="shared" si="8"/>
        <v>1553000</v>
      </c>
      <c r="G95" s="133">
        <f t="shared" si="8"/>
        <v>1553000</v>
      </c>
    </row>
    <row r="96" spans="1:7" ht="33">
      <c r="A96" s="401" t="s">
        <v>57</v>
      </c>
      <c r="B96" s="421" t="s">
        <v>189</v>
      </c>
      <c r="C96" s="132" t="s">
        <v>58</v>
      </c>
      <c r="D96" s="429">
        <v>405431.61</v>
      </c>
      <c r="E96" s="413">
        <f>D96</f>
        <v>405431.61</v>
      </c>
      <c r="F96" s="134">
        <f>'[1]Ведом. 2016'!H45</f>
        <v>1553000</v>
      </c>
      <c r="G96" s="133">
        <f>'[1]Ведом. 2016'!I45</f>
        <v>1553000</v>
      </c>
    </row>
    <row r="97" spans="1:7" s="137" customFormat="1" ht="20.25" customHeight="1">
      <c r="A97" s="400" t="s">
        <v>67</v>
      </c>
      <c r="B97" s="422" t="s">
        <v>190</v>
      </c>
      <c r="C97" s="129"/>
      <c r="D97" s="430">
        <f>D98</f>
        <v>1448154.1</v>
      </c>
      <c r="E97" s="414">
        <f>E98</f>
        <v>1448154.1</v>
      </c>
      <c r="F97" s="136">
        <f>F98</f>
        <v>19005100</v>
      </c>
      <c r="G97" s="135">
        <f>G98</f>
        <v>19005100</v>
      </c>
    </row>
    <row r="98" spans="1:7">
      <c r="A98" s="401" t="s">
        <v>59</v>
      </c>
      <c r="B98" s="423" t="s">
        <v>191</v>
      </c>
      <c r="C98" s="132"/>
      <c r="D98" s="429">
        <f>D99+D100+D101+D103</f>
        <v>1448154.1</v>
      </c>
      <c r="E98" s="413">
        <f>E99+E100+E101+E103</f>
        <v>1448154.1</v>
      </c>
      <c r="F98" s="355">
        <f>F99+F100+F101</f>
        <v>19005100</v>
      </c>
      <c r="G98" s="133">
        <f>G99+G100+G101</f>
        <v>19005100</v>
      </c>
    </row>
    <row r="99" spans="1:7" ht="33">
      <c r="A99" s="401" t="s">
        <v>57</v>
      </c>
      <c r="B99" s="423" t="s">
        <v>191</v>
      </c>
      <c r="C99" s="132" t="s">
        <v>58</v>
      </c>
      <c r="D99" s="429">
        <v>717154.1</v>
      </c>
      <c r="E99" s="429">
        <v>717154.1</v>
      </c>
      <c r="F99" s="134">
        <f>'[1]Ведом. 2016'!H50</f>
        <v>13805500</v>
      </c>
      <c r="G99" s="133">
        <f>'[1]Ведом. 2016'!I50</f>
        <v>13805500</v>
      </c>
    </row>
    <row r="100" spans="1:7" ht="33">
      <c r="A100" s="402" t="s">
        <v>60</v>
      </c>
      <c r="B100" s="423" t="s">
        <v>191</v>
      </c>
      <c r="C100" s="132" t="s">
        <v>61</v>
      </c>
      <c r="D100" s="429">
        <v>715000</v>
      </c>
      <c r="E100" s="429">
        <v>715000</v>
      </c>
      <c r="F100" s="134">
        <f>'[1]Ведом. 2016'!H51</f>
        <v>5116600</v>
      </c>
      <c r="G100" s="133">
        <f>'[1]Ведом. 2016'!I51</f>
        <v>5116600</v>
      </c>
    </row>
    <row r="101" spans="1:7">
      <c r="A101" s="403" t="s">
        <v>62</v>
      </c>
      <c r="B101" s="423" t="s">
        <v>191</v>
      </c>
      <c r="C101" s="132" t="s">
        <v>63</v>
      </c>
      <c r="D101" s="429">
        <v>15000</v>
      </c>
      <c r="E101" s="413">
        <v>15000</v>
      </c>
      <c r="F101" s="134">
        <f>'[1]Ведом. 2016'!H53</f>
        <v>83000</v>
      </c>
      <c r="G101" s="133">
        <f>'[1]Ведом. 2016'!I53</f>
        <v>83000</v>
      </c>
    </row>
    <row r="102" spans="1:7" ht="49.5">
      <c r="A102" s="385" t="s">
        <v>363</v>
      </c>
      <c r="B102" s="370" t="s">
        <v>330</v>
      </c>
      <c r="C102" s="526"/>
      <c r="D102" s="429">
        <f>D103</f>
        <v>1000</v>
      </c>
      <c r="E102" s="413">
        <f>E103</f>
        <v>1000</v>
      </c>
      <c r="F102" s="134"/>
      <c r="G102" s="133"/>
    </row>
    <row r="103" spans="1:7" ht="33">
      <c r="A103" s="385" t="s">
        <v>60</v>
      </c>
      <c r="B103" s="370" t="s">
        <v>330</v>
      </c>
      <c r="C103" s="526" t="s">
        <v>61</v>
      </c>
      <c r="D103" s="429">
        <v>1000</v>
      </c>
      <c r="E103" s="413">
        <v>1000</v>
      </c>
      <c r="F103" s="134"/>
      <c r="G103" s="133"/>
    </row>
    <row r="104" spans="1:7" s="113" customFormat="1">
      <c r="A104" s="404" t="s">
        <v>192</v>
      </c>
      <c r="B104" s="422" t="s">
        <v>193</v>
      </c>
      <c r="C104" s="129"/>
      <c r="D104" s="428">
        <f>D105</f>
        <v>30000</v>
      </c>
      <c r="E104" s="412">
        <f>E105</f>
        <v>30000</v>
      </c>
      <c r="F104" s="131"/>
      <c r="G104" s="130"/>
    </row>
    <row r="105" spans="1:7" ht="49.5">
      <c r="A105" s="378" t="s">
        <v>71</v>
      </c>
      <c r="B105" s="423" t="s">
        <v>194</v>
      </c>
      <c r="C105" s="132"/>
      <c r="D105" s="429">
        <f>D106</f>
        <v>30000</v>
      </c>
      <c r="E105" s="413">
        <f>E106</f>
        <v>30000</v>
      </c>
      <c r="F105" s="134"/>
      <c r="G105" s="133"/>
    </row>
    <row r="106" spans="1:7">
      <c r="A106" s="398" t="s">
        <v>68</v>
      </c>
      <c r="B106" s="423" t="s">
        <v>194</v>
      </c>
      <c r="C106" s="132" t="s">
        <v>69</v>
      </c>
      <c r="D106" s="429">
        <v>30000</v>
      </c>
      <c r="E106" s="413">
        <v>30000</v>
      </c>
      <c r="F106" s="134"/>
      <c r="G106" s="133"/>
    </row>
    <row r="107" spans="1:7" s="113" customFormat="1">
      <c r="A107" s="400" t="s">
        <v>48</v>
      </c>
      <c r="B107" s="422" t="s">
        <v>195</v>
      </c>
      <c r="C107" s="138"/>
      <c r="D107" s="428">
        <f>D108+D110</f>
        <v>2442605.62</v>
      </c>
      <c r="E107" s="412">
        <f>E108+E110</f>
        <v>2550205.62</v>
      </c>
      <c r="F107" s="131" t="e">
        <f>F108+#REF!+#REF!</f>
        <v>#REF!</v>
      </c>
      <c r="G107" s="130" t="e">
        <f>G108+#REF!+#REF!</f>
        <v>#REF!</v>
      </c>
    </row>
    <row r="108" spans="1:7" ht="49.5">
      <c r="A108" s="401" t="s">
        <v>78</v>
      </c>
      <c r="B108" s="423" t="s">
        <v>196</v>
      </c>
      <c r="C108" s="139"/>
      <c r="D108" s="429">
        <f>D109</f>
        <v>2060505.62</v>
      </c>
      <c r="E108" s="413">
        <f>E109</f>
        <v>2060505.62</v>
      </c>
      <c r="F108" s="134">
        <f>F109</f>
        <v>30000</v>
      </c>
      <c r="G108" s="133">
        <f>G109</f>
        <v>30000</v>
      </c>
    </row>
    <row r="109" spans="1:7" ht="33">
      <c r="A109" s="401" t="s">
        <v>57</v>
      </c>
      <c r="B109" s="423" t="s">
        <v>196</v>
      </c>
      <c r="C109" s="140" t="s">
        <v>58</v>
      </c>
      <c r="D109" s="429">
        <v>2060505.62</v>
      </c>
      <c r="E109" s="429">
        <v>2060505.62</v>
      </c>
      <c r="F109" s="134">
        <f>'[1]Ведом. 2016'!H194</f>
        <v>30000</v>
      </c>
      <c r="G109" s="133">
        <f>'[1]Ведом. 2016'!I194</f>
        <v>30000</v>
      </c>
    </row>
    <row r="110" spans="1:7" ht="33">
      <c r="A110" s="401" t="s">
        <v>57</v>
      </c>
      <c r="B110" s="423" t="s">
        <v>197</v>
      </c>
      <c r="C110" s="140"/>
      <c r="D110" s="429">
        <f>D111+D112</f>
        <v>382100</v>
      </c>
      <c r="E110" s="413">
        <f>E111+E112</f>
        <v>489700</v>
      </c>
      <c r="F110" s="134"/>
      <c r="G110" s="133"/>
    </row>
    <row r="111" spans="1:7" ht="33">
      <c r="A111" s="401" t="s">
        <v>57</v>
      </c>
      <c r="B111" s="424" t="s">
        <v>197</v>
      </c>
      <c r="C111" s="140" t="s">
        <v>58</v>
      </c>
      <c r="D111" s="523">
        <v>360000</v>
      </c>
      <c r="E111" s="523">
        <v>468900</v>
      </c>
      <c r="F111" s="134"/>
      <c r="G111" s="133"/>
    </row>
    <row r="112" spans="1:7" ht="33.75" thickBot="1">
      <c r="A112" s="478" t="s">
        <v>60</v>
      </c>
      <c r="B112" s="424" t="s">
        <v>197</v>
      </c>
      <c r="C112" s="140" t="s">
        <v>61</v>
      </c>
      <c r="D112" s="525">
        <v>22100</v>
      </c>
      <c r="E112" s="524">
        <v>20800</v>
      </c>
      <c r="F112" s="134"/>
      <c r="G112" s="133"/>
    </row>
    <row r="113" spans="1:7" s="113" customFormat="1" ht="17.25" thickBot="1">
      <c r="A113" s="388" t="s">
        <v>198</v>
      </c>
      <c r="B113" s="372"/>
      <c r="C113" s="372"/>
      <c r="D113" s="356">
        <f>D17+D93</f>
        <v>9640609.25</v>
      </c>
      <c r="E113" s="410">
        <f>E17+E93</f>
        <v>9657136.2199999988</v>
      </c>
      <c r="F113" s="406" t="e">
        <f>F17+F93</f>
        <v>#REF!</v>
      </c>
      <c r="G113" s="141" t="e">
        <f>G17+G93</f>
        <v>#REF!</v>
      </c>
    </row>
    <row r="114" spans="1:7">
      <c r="F114" s="110" t="e">
        <f>'[1]Ведом. 2016'!H768-'МЦП По ЦСР 2027-2028'!F113</f>
        <v>#REF!</v>
      </c>
      <c r="G114" s="110" t="e">
        <f>'[1]Ведом. 2016'!I768-'МЦП По ЦСР 2027-2028'!G113</f>
        <v>#REF!</v>
      </c>
    </row>
  </sheetData>
  <mergeCells count="11">
    <mergeCell ref="A11:E11"/>
    <mergeCell ref="A12:E12"/>
    <mergeCell ref="A13:E13"/>
    <mergeCell ref="B2:E2"/>
    <mergeCell ref="B4:E4"/>
    <mergeCell ref="B3:E3"/>
    <mergeCell ref="A10:E10"/>
    <mergeCell ref="A5:F5"/>
    <mergeCell ref="A6:F6"/>
    <mergeCell ref="A7:F7"/>
    <mergeCell ref="B8:G8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"/>
  <sheetViews>
    <sheetView topLeftCell="B1" workbookViewId="0">
      <selection activeCell="F10" sqref="F10"/>
    </sheetView>
  </sheetViews>
  <sheetFormatPr defaultRowHeight="12.75"/>
  <cols>
    <col min="1" max="1" width="4" hidden="1" customWidth="1"/>
    <col min="2" max="2" width="28.7109375" customWidth="1"/>
    <col min="3" max="3" width="34.42578125" customWidth="1"/>
    <col min="4" max="4" width="15.140625" customWidth="1"/>
    <col min="5" max="5" width="9.140625" hidden="1" customWidth="1"/>
    <col min="6" max="6" width="14.85546875" customWidth="1"/>
  </cols>
  <sheetData>
    <row r="1" spans="1:12">
      <c r="B1" s="531" t="s">
        <v>253</v>
      </c>
      <c r="C1" s="531"/>
      <c r="D1" s="531"/>
      <c r="E1" s="531"/>
      <c r="F1" s="531"/>
    </row>
    <row r="2" spans="1:12" ht="11.25" customHeight="1">
      <c r="B2" s="531" t="s">
        <v>286</v>
      </c>
      <c r="C2" s="531"/>
      <c r="D2" s="531"/>
      <c r="E2" s="531"/>
      <c r="F2" s="531"/>
    </row>
    <row r="3" spans="1:12" hidden="1">
      <c r="B3" s="531" t="s">
        <v>42</v>
      </c>
      <c r="C3" s="531"/>
      <c r="D3" s="531"/>
      <c r="E3" s="531"/>
      <c r="F3" s="8"/>
    </row>
    <row r="4" spans="1:12">
      <c r="B4" s="531" t="s">
        <v>463</v>
      </c>
      <c r="C4" s="531"/>
      <c r="D4" s="531"/>
      <c r="E4" s="531"/>
      <c r="F4" s="531"/>
    </row>
    <row r="5" spans="1:12">
      <c r="B5" s="7"/>
      <c r="C5" s="531" t="s">
        <v>465</v>
      </c>
      <c r="D5" s="531"/>
      <c r="E5" s="531"/>
      <c r="F5" s="531"/>
    </row>
    <row r="6" spans="1:12">
      <c r="B6" s="7"/>
      <c r="C6" s="531" t="s">
        <v>294</v>
      </c>
      <c r="D6" s="531"/>
      <c r="E6" s="531"/>
      <c r="F6" s="531"/>
    </row>
    <row r="7" spans="1:12">
      <c r="B7" s="7"/>
      <c r="C7" s="531" t="s">
        <v>115</v>
      </c>
      <c r="D7" s="531"/>
      <c r="E7" s="531"/>
      <c r="F7" s="531"/>
    </row>
    <row r="8" spans="1:12">
      <c r="B8" s="7"/>
      <c r="C8" s="533" t="s">
        <v>398</v>
      </c>
      <c r="D8" s="533"/>
      <c r="E8" s="533"/>
      <c r="F8" s="533"/>
    </row>
    <row r="9" spans="1:12">
      <c r="B9" s="533" t="s">
        <v>400</v>
      </c>
      <c r="C9" s="533"/>
      <c r="D9" s="533"/>
      <c r="E9" s="533"/>
      <c r="F9" s="533"/>
    </row>
    <row r="10" spans="1:12" ht="15.75">
      <c r="B10" s="49"/>
      <c r="C10" s="49"/>
    </row>
    <row r="11" spans="1:12" ht="52.5" customHeight="1">
      <c r="A11" s="528" t="s">
        <v>401</v>
      </c>
      <c r="B11" s="528"/>
      <c r="C11" s="528"/>
      <c r="D11" s="528"/>
      <c r="E11" s="528"/>
      <c r="F11" s="62"/>
    </row>
    <row r="12" spans="1:12" ht="15" customHeight="1">
      <c r="A12" s="529"/>
      <c r="B12" s="529"/>
      <c r="C12" s="529"/>
      <c r="D12" s="529"/>
      <c r="E12" s="529"/>
      <c r="F12" s="63"/>
      <c r="G12" s="50"/>
      <c r="H12" s="51"/>
      <c r="I12" s="51" t="s">
        <v>92</v>
      </c>
      <c r="J12" s="51"/>
      <c r="K12" s="51"/>
      <c r="L12" s="51"/>
    </row>
    <row r="13" spans="1:12" ht="15.75" customHeight="1">
      <c r="A13" s="52"/>
      <c r="B13" s="52"/>
      <c r="C13" s="52"/>
      <c r="D13" s="52"/>
      <c r="E13" s="52"/>
      <c r="F13" s="52"/>
    </row>
    <row r="14" spans="1:12" ht="13.5" customHeight="1">
      <c r="A14" s="530" t="s">
        <v>93</v>
      </c>
      <c r="B14" s="530"/>
      <c r="C14" s="530"/>
      <c r="D14" s="530"/>
      <c r="E14" s="530"/>
      <c r="F14" s="530"/>
    </row>
    <row r="15" spans="1:12" ht="81" customHeight="1">
      <c r="B15" s="190" t="s">
        <v>94</v>
      </c>
      <c r="C15" s="190" t="s">
        <v>0</v>
      </c>
      <c r="D15" s="9" t="s">
        <v>385</v>
      </c>
      <c r="E15" s="191"/>
      <c r="F15" s="9" t="s">
        <v>402</v>
      </c>
    </row>
    <row r="16" spans="1:12" s="23" customFormat="1" ht="47.25">
      <c r="B16" s="55" t="s">
        <v>95</v>
      </c>
      <c r="C16" s="56" t="s">
        <v>107</v>
      </c>
      <c r="D16" s="57">
        <f>D20-D17</f>
        <v>0</v>
      </c>
      <c r="F16" s="57">
        <f>F20-F17</f>
        <v>0</v>
      </c>
    </row>
    <row r="17" spans="2:6" ht="30">
      <c r="B17" s="58" t="s">
        <v>96</v>
      </c>
      <c r="C17" s="58" t="s">
        <v>108</v>
      </c>
      <c r="D17" s="233">
        <f>D18</f>
        <v>9887804.3599999994</v>
      </c>
      <c r="E17" s="234"/>
      <c r="F17" s="233">
        <f>F18</f>
        <v>10165406.550000001</v>
      </c>
    </row>
    <row r="18" spans="2:6" ht="30">
      <c r="B18" s="58" t="s">
        <v>97</v>
      </c>
      <c r="C18" s="58" t="s">
        <v>98</v>
      </c>
      <c r="D18" s="233">
        <f>D19</f>
        <v>9887804.3599999994</v>
      </c>
      <c r="E18" s="234"/>
      <c r="F18" s="233">
        <f>F19</f>
        <v>10165406.550000001</v>
      </c>
    </row>
    <row r="19" spans="2:6" ht="45">
      <c r="B19" s="59" t="s">
        <v>99</v>
      </c>
      <c r="C19" s="58" t="s">
        <v>100</v>
      </c>
      <c r="D19" s="233">
        <f>D22</f>
        <v>9887804.3599999994</v>
      </c>
      <c r="E19" s="234"/>
      <c r="F19" s="233">
        <f>F22</f>
        <v>10165406.550000001</v>
      </c>
    </row>
    <row r="20" spans="2:6" ht="30">
      <c r="B20" s="58" t="s">
        <v>101</v>
      </c>
      <c r="C20" s="58" t="s">
        <v>109</v>
      </c>
      <c r="D20" s="233">
        <f>D21</f>
        <v>9887804.3599999994</v>
      </c>
      <c r="E20" s="234"/>
      <c r="F20" s="233">
        <f>F21</f>
        <v>10165406.550000001</v>
      </c>
    </row>
    <row r="21" spans="2:6" ht="30">
      <c r="B21" s="58" t="s">
        <v>102</v>
      </c>
      <c r="C21" s="58" t="s">
        <v>103</v>
      </c>
      <c r="D21" s="233">
        <f>D22</f>
        <v>9887804.3599999994</v>
      </c>
      <c r="E21" s="234"/>
      <c r="F21" s="233">
        <f>F22</f>
        <v>10165406.550000001</v>
      </c>
    </row>
    <row r="22" spans="2:6" ht="45">
      <c r="B22" s="59" t="s">
        <v>104</v>
      </c>
      <c r="C22" s="58" t="s">
        <v>105</v>
      </c>
      <c r="D22" s="233">
        <v>9887804.3599999994</v>
      </c>
      <c r="E22" s="234"/>
      <c r="F22" s="233">
        <v>10165406.550000001</v>
      </c>
    </row>
    <row r="23" spans="2:6" ht="28.5">
      <c r="B23" s="60"/>
      <c r="C23" s="60" t="s">
        <v>106</v>
      </c>
      <c r="D23" s="61">
        <f>D20-D17</f>
        <v>0</v>
      </c>
      <c r="F23" s="61">
        <f>F20-F17</f>
        <v>0</v>
      </c>
    </row>
  </sheetData>
  <mergeCells count="12">
    <mergeCell ref="A11:E11"/>
    <mergeCell ref="A12:E12"/>
    <mergeCell ref="A14:F14"/>
    <mergeCell ref="B1:F1"/>
    <mergeCell ref="B2:F2"/>
    <mergeCell ref="B4:F4"/>
    <mergeCell ref="C5:F5"/>
    <mergeCell ref="B9:F9"/>
    <mergeCell ref="B3:E3"/>
    <mergeCell ref="C6:F6"/>
    <mergeCell ref="C7:F7"/>
    <mergeCell ref="C8:F8"/>
  </mergeCells>
  <pageMargins left="0.51181102362204722" right="0.51181102362204722" top="0.35433070866141736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3"/>
  <sheetViews>
    <sheetView view="pageBreakPreview" zoomScale="130" zoomScaleSheetLayoutView="130" workbookViewId="0">
      <selection activeCell="A3" sqref="A3:E3"/>
    </sheetView>
  </sheetViews>
  <sheetFormatPr defaultColWidth="9.140625" defaultRowHeight="16.5" customHeight="1"/>
  <cols>
    <col min="1" max="1" width="25.140625" style="16" customWidth="1"/>
    <col min="2" max="2" width="52.5703125" style="16" customWidth="1"/>
    <col min="3" max="3" width="17.140625" style="16" customWidth="1"/>
    <col min="4" max="4" width="11.5703125" style="16" hidden="1" customWidth="1"/>
    <col min="5" max="5" width="3.140625" style="22" hidden="1" customWidth="1"/>
    <col min="6" max="16384" width="9.140625" style="16"/>
  </cols>
  <sheetData>
    <row r="1" spans="1:8" ht="12" customHeight="1">
      <c r="A1" s="533" t="s">
        <v>276</v>
      </c>
      <c r="B1" s="533"/>
      <c r="C1" s="533"/>
      <c r="D1" s="533"/>
      <c r="E1" s="533"/>
    </row>
    <row r="2" spans="1:8" ht="12" customHeight="1">
      <c r="A2" s="533" t="s">
        <v>288</v>
      </c>
      <c r="B2" s="533"/>
      <c r="C2" s="533"/>
      <c r="D2" s="533"/>
      <c r="E2" s="533"/>
    </row>
    <row r="3" spans="1:8" ht="12" customHeight="1">
      <c r="A3" s="533" t="s">
        <v>467</v>
      </c>
      <c r="B3" s="533"/>
      <c r="C3" s="533"/>
      <c r="D3" s="533"/>
      <c r="E3" s="533"/>
      <c r="F3" s="17"/>
      <c r="G3" s="17"/>
      <c r="H3" s="17"/>
    </row>
    <row r="4" spans="1:8" ht="14.25" customHeight="1">
      <c r="A4" s="17"/>
      <c r="B4" s="531" t="s">
        <v>466</v>
      </c>
      <c r="C4" s="531"/>
      <c r="D4" s="531"/>
      <c r="E4" s="531"/>
    </row>
    <row r="5" spans="1:8" ht="14.25" customHeight="1">
      <c r="A5" s="17"/>
      <c r="B5" s="531" t="s">
        <v>303</v>
      </c>
      <c r="C5" s="531"/>
      <c r="D5" s="531"/>
      <c r="E5" s="531"/>
    </row>
    <row r="6" spans="1:8" ht="14.25" customHeight="1">
      <c r="A6" s="17"/>
      <c r="B6" s="533" t="s">
        <v>403</v>
      </c>
      <c r="C6" s="533"/>
      <c r="D6" s="533"/>
      <c r="E6" s="533"/>
    </row>
    <row r="7" spans="1:8" ht="0.75" customHeight="1">
      <c r="A7" s="17"/>
      <c r="B7" s="17"/>
      <c r="C7" s="533"/>
      <c r="D7" s="533"/>
      <c r="E7" s="533"/>
    </row>
    <row r="8" spans="1:8" ht="11.25" customHeight="1">
      <c r="A8" s="533" t="s">
        <v>400</v>
      </c>
      <c r="B8" s="533"/>
      <c r="C8" s="533"/>
      <c r="D8" s="533"/>
      <c r="E8" s="533"/>
    </row>
    <row r="9" spans="1:8" ht="11.25" customHeight="1">
      <c r="A9" s="10"/>
      <c r="B9" s="165"/>
      <c r="C9" s="10"/>
      <c r="D9" s="10"/>
      <c r="E9" s="10"/>
    </row>
    <row r="10" spans="1:8" ht="12" customHeight="1">
      <c r="A10" s="536" t="s">
        <v>295</v>
      </c>
      <c r="B10" s="536"/>
      <c r="C10" s="536"/>
      <c r="D10" s="536"/>
      <c r="E10" s="536"/>
    </row>
    <row r="11" spans="1:8" ht="12.75">
      <c r="A11" s="536" t="s">
        <v>296</v>
      </c>
      <c r="B11" s="536"/>
      <c r="C11" s="536"/>
      <c r="D11" s="536"/>
      <c r="E11" s="536"/>
    </row>
    <row r="12" spans="1:8" ht="12.75">
      <c r="A12" s="537" t="s">
        <v>404</v>
      </c>
      <c r="B12" s="537"/>
      <c r="C12" s="537"/>
      <c r="D12" s="537"/>
      <c r="E12" s="537"/>
    </row>
    <row r="13" spans="1:8" s="20" customFormat="1" ht="11.25">
      <c r="A13" s="18"/>
      <c r="B13" s="166"/>
      <c r="C13" s="19"/>
    </row>
    <row r="14" spans="1:8" ht="11.25">
      <c r="A14" s="538" t="s">
        <v>94</v>
      </c>
      <c r="B14" s="534" t="s">
        <v>302</v>
      </c>
      <c r="C14" s="481" t="s">
        <v>272</v>
      </c>
      <c r="E14" s="16"/>
    </row>
    <row r="15" spans="1:8" ht="20.25" customHeight="1">
      <c r="A15" s="539"/>
      <c r="B15" s="535"/>
      <c r="C15" s="482" t="s">
        <v>405</v>
      </c>
      <c r="E15" s="16"/>
    </row>
    <row r="16" spans="1:8" ht="11.25">
      <c r="A16" s="496" t="s">
        <v>27</v>
      </c>
      <c r="B16" s="497" t="s">
        <v>44</v>
      </c>
      <c r="C16" s="498">
        <f>C17+C31+C34+C42+C46+C23</f>
        <v>2776375.6363636367</v>
      </c>
      <c r="E16" s="16"/>
    </row>
    <row r="17" spans="1:5" ht="11.25">
      <c r="A17" s="496" t="s">
        <v>29</v>
      </c>
      <c r="B17" s="497" t="s">
        <v>28</v>
      </c>
      <c r="C17" s="498">
        <f>C18</f>
        <v>1038700</v>
      </c>
      <c r="E17" s="16"/>
    </row>
    <row r="18" spans="1:5" ht="11.25">
      <c r="A18" s="496" t="s">
        <v>30</v>
      </c>
      <c r="B18" s="497" t="s">
        <v>21</v>
      </c>
      <c r="C18" s="498">
        <f>C19+C20+C21+C22</f>
        <v>1038700</v>
      </c>
      <c r="E18" s="16"/>
    </row>
    <row r="19" spans="1:5" ht="47.25" customHeight="1">
      <c r="A19" s="499" t="s">
        <v>52</v>
      </c>
      <c r="B19" s="500" t="s">
        <v>406</v>
      </c>
      <c r="C19" s="501">
        <v>840000</v>
      </c>
      <c r="E19" s="16"/>
    </row>
    <row r="20" spans="1:5" ht="71.25" customHeight="1">
      <c r="A20" s="499" t="s">
        <v>266</v>
      </c>
      <c r="B20" s="500" t="s">
        <v>407</v>
      </c>
      <c r="C20" s="501">
        <v>1700</v>
      </c>
      <c r="E20" s="16"/>
    </row>
    <row r="21" spans="1:5" ht="36.75" customHeight="1">
      <c r="A21" s="499" t="s">
        <v>300</v>
      </c>
      <c r="B21" s="500" t="s">
        <v>408</v>
      </c>
      <c r="C21" s="501">
        <v>17000</v>
      </c>
      <c r="E21" s="16"/>
    </row>
    <row r="22" spans="1:5" ht="22.9" hidden="1" customHeight="1">
      <c r="A22" s="499" t="s">
        <v>409</v>
      </c>
      <c r="B22" s="500" t="s">
        <v>410</v>
      </c>
      <c r="C22" s="501">
        <v>180000</v>
      </c>
      <c r="E22" s="16"/>
    </row>
    <row r="23" spans="1:5" ht="1.9" hidden="1" customHeight="1">
      <c r="A23" s="496" t="s">
        <v>411</v>
      </c>
      <c r="B23" s="502" t="s">
        <v>267</v>
      </c>
      <c r="C23" s="498">
        <f>C24</f>
        <v>851275.63636363647</v>
      </c>
      <c r="E23" s="16"/>
    </row>
    <row r="24" spans="1:5" ht="0.6" hidden="1" customHeight="1">
      <c r="A24" s="496" t="s">
        <v>412</v>
      </c>
      <c r="B24" s="502" t="s">
        <v>268</v>
      </c>
      <c r="C24" s="498">
        <f>C25+C27+C29</f>
        <v>851275.63636363647</v>
      </c>
      <c r="E24" s="16"/>
    </row>
    <row r="25" spans="1:5" ht="43.15" hidden="1" customHeight="1">
      <c r="A25" s="496" t="s">
        <v>263</v>
      </c>
      <c r="B25" s="502" t="s">
        <v>269</v>
      </c>
      <c r="C25" s="498">
        <f>C26</f>
        <v>430815.00808340765</v>
      </c>
      <c r="E25" s="16"/>
    </row>
    <row r="26" spans="1:5" ht="42" hidden="1" customHeight="1">
      <c r="A26" s="499" t="s">
        <v>413</v>
      </c>
      <c r="B26" s="500" t="s">
        <v>414</v>
      </c>
      <c r="C26" s="501">
        <v>430815.00808340765</v>
      </c>
      <c r="E26" s="16"/>
    </row>
    <row r="27" spans="1:5" ht="45" hidden="1" customHeight="1">
      <c r="A27" s="496" t="s">
        <v>264</v>
      </c>
      <c r="B27" s="502" t="s">
        <v>270</v>
      </c>
      <c r="C27" s="498">
        <f>C28</f>
        <v>2515.8688116471462</v>
      </c>
      <c r="E27" s="16"/>
    </row>
    <row r="28" spans="1:5" ht="78.75">
      <c r="A28" s="499" t="s">
        <v>415</v>
      </c>
      <c r="B28" s="500" t="s">
        <v>416</v>
      </c>
      <c r="C28" s="501">
        <v>2515.8688116471462</v>
      </c>
      <c r="E28" s="16"/>
    </row>
    <row r="29" spans="1:5" ht="52.5">
      <c r="A29" s="496" t="s">
        <v>265</v>
      </c>
      <c r="B29" s="502" t="s">
        <v>271</v>
      </c>
      <c r="C29" s="498">
        <f>C30</f>
        <v>417944.75946858164</v>
      </c>
      <c r="E29" s="16"/>
    </row>
    <row r="30" spans="1:5" ht="67.5">
      <c r="A30" s="499" t="s">
        <v>417</v>
      </c>
      <c r="B30" s="500" t="s">
        <v>418</v>
      </c>
      <c r="C30" s="501">
        <v>417944.75946858164</v>
      </c>
      <c r="E30" s="16"/>
    </row>
    <row r="31" spans="1:5" ht="11.25">
      <c r="A31" s="496" t="s">
        <v>32</v>
      </c>
      <c r="B31" s="503" t="s">
        <v>31</v>
      </c>
      <c r="C31" s="498">
        <f>C32</f>
        <v>32000</v>
      </c>
      <c r="E31" s="16"/>
    </row>
    <row r="32" spans="1:5" ht="11.25">
      <c r="A32" s="496" t="s">
        <v>51</v>
      </c>
      <c r="B32" s="503" t="s">
        <v>50</v>
      </c>
      <c r="C32" s="498">
        <f>SUM(C33:C33)</f>
        <v>32000</v>
      </c>
      <c r="E32" s="16"/>
    </row>
    <row r="33" spans="1:5" ht="25.5" customHeight="1">
      <c r="A33" s="499" t="s">
        <v>53</v>
      </c>
      <c r="B33" s="504" t="s">
        <v>24</v>
      </c>
      <c r="C33" s="501">
        <v>32000</v>
      </c>
      <c r="E33" s="16"/>
    </row>
    <row r="34" spans="1:5" ht="11.25">
      <c r="A34" s="496" t="s">
        <v>33</v>
      </c>
      <c r="B34" s="503" t="s">
        <v>25</v>
      </c>
      <c r="C34" s="498">
        <f>C35+C37</f>
        <v>786400</v>
      </c>
      <c r="E34" s="16"/>
    </row>
    <row r="35" spans="1:5" ht="11.25" customHeight="1">
      <c r="A35" s="496" t="s">
        <v>34</v>
      </c>
      <c r="B35" s="503" t="s">
        <v>22</v>
      </c>
      <c r="C35" s="498">
        <f>C36</f>
        <v>185200</v>
      </c>
      <c r="E35" s="16"/>
    </row>
    <row r="36" spans="1:5" ht="27.75" customHeight="1">
      <c r="A36" s="499" t="s">
        <v>35</v>
      </c>
      <c r="B36" s="500" t="s">
        <v>280</v>
      </c>
      <c r="C36" s="501">
        <v>185200</v>
      </c>
      <c r="E36" s="16"/>
    </row>
    <row r="37" spans="1:5" ht="11.25">
      <c r="A37" s="496" t="s">
        <v>36</v>
      </c>
      <c r="B37" s="503" t="s">
        <v>23</v>
      </c>
      <c r="C37" s="498">
        <f>C38+C40</f>
        <v>601200</v>
      </c>
      <c r="E37" s="16"/>
    </row>
    <row r="38" spans="1:5" ht="11.25">
      <c r="A38" s="496" t="s">
        <v>254</v>
      </c>
      <c r="B38" s="504" t="s">
        <v>281</v>
      </c>
      <c r="C38" s="498">
        <f>C39</f>
        <v>450400</v>
      </c>
      <c r="E38" s="16"/>
    </row>
    <row r="39" spans="1:5" s="21" customFormat="1" ht="22.5">
      <c r="A39" s="499" t="s">
        <v>282</v>
      </c>
      <c r="B39" s="504" t="s">
        <v>283</v>
      </c>
      <c r="C39" s="501">
        <v>450400</v>
      </c>
    </row>
    <row r="40" spans="1:5" ht="12.6" customHeight="1">
      <c r="A40" s="496" t="s">
        <v>255</v>
      </c>
      <c r="B40" s="504" t="s">
        <v>257</v>
      </c>
      <c r="C40" s="498">
        <f>C41</f>
        <v>150800</v>
      </c>
      <c r="E40" s="16"/>
    </row>
    <row r="41" spans="1:5" ht="11.45" customHeight="1">
      <c r="A41" s="499" t="s">
        <v>284</v>
      </c>
      <c r="B41" s="504" t="s">
        <v>256</v>
      </c>
      <c r="C41" s="501">
        <v>150800</v>
      </c>
      <c r="E41" s="16"/>
    </row>
    <row r="42" spans="1:5" ht="21.75" customHeight="1">
      <c r="A42" s="496" t="s">
        <v>419</v>
      </c>
      <c r="B42" s="497" t="s">
        <v>420</v>
      </c>
      <c r="C42" s="498">
        <f>SUM(C43)</f>
        <v>60000</v>
      </c>
      <c r="E42" s="16"/>
    </row>
    <row r="43" spans="1:5" ht="12.6" customHeight="1">
      <c r="A43" s="499" t="s">
        <v>261</v>
      </c>
      <c r="B43" s="505" t="s">
        <v>258</v>
      </c>
      <c r="C43" s="501">
        <f>C44</f>
        <v>60000</v>
      </c>
      <c r="E43" s="16"/>
    </row>
    <row r="44" spans="1:5" ht="14.25" customHeight="1">
      <c r="A44" s="499" t="s">
        <v>262</v>
      </c>
      <c r="B44" s="505" t="s">
        <v>259</v>
      </c>
      <c r="C44" s="501">
        <f>C45</f>
        <v>60000</v>
      </c>
      <c r="E44" s="16"/>
    </row>
    <row r="45" spans="1:5" ht="23.25" customHeight="1">
      <c r="A45" s="499" t="s">
        <v>54</v>
      </c>
      <c r="B45" s="505" t="s">
        <v>260</v>
      </c>
      <c r="C45" s="501">
        <v>60000</v>
      </c>
      <c r="E45" s="16"/>
    </row>
    <row r="46" spans="1:5" ht="11.25">
      <c r="A46" s="496" t="s">
        <v>298</v>
      </c>
      <c r="B46" s="497" t="s">
        <v>301</v>
      </c>
      <c r="C46" s="498">
        <f>C47</f>
        <v>8000</v>
      </c>
      <c r="E46" s="16"/>
    </row>
    <row r="47" spans="1:5" ht="22.5">
      <c r="A47" s="499" t="s">
        <v>421</v>
      </c>
      <c r="B47" s="505" t="s">
        <v>422</v>
      </c>
      <c r="C47" s="501">
        <f>C48</f>
        <v>8000</v>
      </c>
      <c r="E47" s="16"/>
    </row>
    <row r="48" spans="1:5" ht="33.75">
      <c r="A48" s="499" t="s">
        <v>324</v>
      </c>
      <c r="B48" s="505" t="s">
        <v>423</v>
      </c>
      <c r="C48" s="501">
        <v>8000</v>
      </c>
      <c r="E48" s="16"/>
    </row>
    <row r="49" spans="1:5" ht="11.25">
      <c r="A49" s="496" t="s">
        <v>37</v>
      </c>
      <c r="B49" s="503" t="s">
        <v>26</v>
      </c>
      <c r="C49" s="498">
        <f>C50</f>
        <v>9897320</v>
      </c>
      <c r="E49" s="16"/>
    </row>
    <row r="50" spans="1:5" ht="21.75">
      <c r="A50" s="496" t="s">
        <v>38</v>
      </c>
      <c r="B50" s="503" t="s">
        <v>424</v>
      </c>
      <c r="C50" s="498">
        <f>C51+C56</f>
        <v>9897320</v>
      </c>
      <c r="E50" s="16"/>
    </row>
    <row r="51" spans="1:5" ht="11.25">
      <c r="A51" s="496" t="s">
        <v>312</v>
      </c>
      <c r="B51" s="503" t="s">
        <v>425</v>
      </c>
      <c r="C51" s="498">
        <f>C54+C53</f>
        <v>9505100</v>
      </c>
      <c r="E51" s="16"/>
    </row>
    <row r="52" spans="1:5" ht="13.5" customHeight="1">
      <c r="A52" s="506" t="s">
        <v>386</v>
      </c>
      <c r="B52" s="507" t="s">
        <v>426</v>
      </c>
      <c r="C52" s="498">
        <f>C53</f>
        <v>1476000</v>
      </c>
      <c r="E52" s="16"/>
    </row>
    <row r="53" spans="1:5" ht="23.25" customHeight="1">
      <c r="A53" s="508" t="s">
        <v>387</v>
      </c>
      <c r="B53" s="504" t="s">
        <v>388</v>
      </c>
      <c r="C53" s="501">
        <v>1476000</v>
      </c>
      <c r="E53" s="16"/>
    </row>
    <row r="54" spans="1:5" ht="21" customHeight="1">
      <c r="A54" s="496" t="s">
        <v>390</v>
      </c>
      <c r="B54" s="503" t="s">
        <v>427</v>
      </c>
      <c r="C54" s="498">
        <f>C55</f>
        <v>8029100</v>
      </c>
      <c r="E54" s="16"/>
    </row>
    <row r="55" spans="1:5" ht="24.75" customHeight="1">
      <c r="A55" s="508" t="s">
        <v>353</v>
      </c>
      <c r="B55" s="509" t="s">
        <v>428</v>
      </c>
      <c r="C55" s="501">
        <v>8029100</v>
      </c>
      <c r="E55" s="16"/>
    </row>
    <row r="56" spans="1:5" ht="15" customHeight="1">
      <c r="A56" s="496" t="s">
        <v>323</v>
      </c>
      <c r="B56" s="503" t="s">
        <v>429</v>
      </c>
      <c r="C56" s="498">
        <f>C59+C57</f>
        <v>392220</v>
      </c>
      <c r="E56" s="16"/>
    </row>
    <row r="57" spans="1:5" ht="21" customHeight="1">
      <c r="A57" s="496" t="s">
        <v>325</v>
      </c>
      <c r="B57" s="503" t="s">
        <v>389</v>
      </c>
      <c r="C57" s="498">
        <f>C58</f>
        <v>47420</v>
      </c>
      <c r="E57" s="16"/>
    </row>
    <row r="58" spans="1:5" ht="21" customHeight="1">
      <c r="A58" s="499" t="s">
        <v>326</v>
      </c>
      <c r="B58" s="504" t="s">
        <v>430</v>
      </c>
      <c r="C58" s="501">
        <v>47420</v>
      </c>
      <c r="E58" s="16"/>
    </row>
    <row r="59" spans="1:5" ht="21.6" customHeight="1">
      <c r="A59" s="496" t="s">
        <v>310</v>
      </c>
      <c r="B59" s="497" t="s">
        <v>431</v>
      </c>
      <c r="C59" s="498">
        <f>C60</f>
        <v>344800</v>
      </c>
      <c r="E59" s="16"/>
    </row>
    <row r="60" spans="1:5" ht="33.75">
      <c r="A60" s="499" t="s">
        <v>311</v>
      </c>
      <c r="B60" s="505" t="s">
        <v>432</v>
      </c>
      <c r="C60" s="501">
        <v>344800</v>
      </c>
      <c r="E60" s="16"/>
    </row>
    <row r="61" spans="1:5" ht="12.95" customHeight="1">
      <c r="A61" s="510" t="s">
        <v>43</v>
      </c>
      <c r="B61" s="511" t="s">
        <v>307</v>
      </c>
      <c r="C61" s="512">
        <f>C49+C16</f>
        <v>12673695.636363637</v>
      </c>
      <c r="E61" s="16"/>
    </row>
    <row r="62" spans="1:5" ht="11.25">
      <c r="A62" s="186"/>
      <c r="B62" s="187"/>
      <c r="C62" s="188"/>
      <c r="E62" s="16"/>
    </row>
    <row r="63" spans="1:5" ht="11.25">
      <c r="A63" s="186"/>
      <c r="B63" s="187"/>
      <c r="C63" s="188"/>
      <c r="E63" s="16"/>
    </row>
  </sheetData>
  <mergeCells count="13">
    <mergeCell ref="A1:E1"/>
    <mergeCell ref="A2:E2"/>
    <mergeCell ref="A8:E8"/>
    <mergeCell ref="B14:B15"/>
    <mergeCell ref="B4:E4"/>
    <mergeCell ref="B5:E5"/>
    <mergeCell ref="B6:E6"/>
    <mergeCell ref="A10:E10"/>
    <mergeCell ref="A11:E11"/>
    <mergeCell ref="A12:E12"/>
    <mergeCell ref="A3:E3"/>
    <mergeCell ref="C7:E7"/>
    <mergeCell ref="A14:A15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3"/>
  <sheetViews>
    <sheetView view="pageBreakPreview" zoomScale="130" zoomScaleSheetLayoutView="130" workbookViewId="0">
      <selection activeCell="A12" sqref="A12:F12"/>
    </sheetView>
  </sheetViews>
  <sheetFormatPr defaultColWidth="9.140625" defaultRowHeight="16.5" customHeight="1"/>
  <cols>
    <col min="1" max="1" width="22.42578125" style="16" customWidth="1"/>
    <col min="2" max="2" width="48.85546875" style="16" customWidth="1"/>
    <col min="3" max="4" width="12.5703125" style="16" customWidth="1"/>
    <col min="5" max="5" width="11.5703125" style="16" hidden="1" customWidth="1"/>
    <col min="6" max="6" width="11.5703125" style="22" hidden="1" customWidth="1"/>
    <col min="7" max="7" width="9.140625" style="16" hidden="1" customWidth="1"/>
    <col min="8" max="16384" width="9.140625" style="16"/>
  </cols>
  <sheetData>
    <row r="1" spans="1:10" ht="12" customHeight="1">
      <c r="A1" s="533" t="s">
        <v>277</v>
      </c>
      <c r="B1" s="533"/>
      <c r="C1" s="533"/>
      <c r="D1" s="533"/>
      <c r="E1" s="533"/>
      <c r="F1" s="17"/>
      <c r="G1" s="17"/>
    </row>
    <row r="2" spans="1:10" ht="12" customHeight="1">
      <c r="A2" s="533" t="s">
        <v>287</v>
      </c>
      <c r="B2" s="533"/>
      <c r="C2" s="533"/>
      <c r="D2" s="533"/>
      <c r="E2" s="533"/>
      <c r="F2" s="17"/>
      <c r="G2" s="17"/>
    </row>
    <row r="3" spans="1:10" ht="12" hidden="1" customHeight="1">
      <c r="A3" s="533" t="s">
        <v>42</v>
      </c>
      <c r="B3" s="533"/>
      <c r="C3" s="533"/>
      <c r="D3" s="533"/>
      <c r="E3" s="533"/>
      <c r="F3" s="533"/>
      <c r="G3" s="533"/>
    </row>
    <row r="4" spans="1:10" ht="12" customHeight="1">
      <c r="A4" s="533" t="s">
        <v>468</v>
      </c>
      <c r="B4" s="533"/>
      <c r="C4" s="533"/>
      <c r="D4" s="533"/>
      <c r="E4" s="533"/>
      <c r="F4" s="17"/>
      <c r="G4" s="17"/>
      <c r="H4" s="17"/>
      <c r="I4" s="17"/>
      <c r="J4" s="17"/>
    </row>
    <row r="5" spans="1:10" ht="12" customHeight="1">
      <c r="A5" s="184"/>
      <c r="B5" s="184"/>
      <c r="C5" s="184" t="s">
        <v>304</v>
      </c>
      <c r="D5" s="185" t="s">
        <v>305</v>
      </c>
      <c r="E5" s="184"/>
      <c r="F5" s="17"/>
      <c r="G5" s="17"/>
      <c r="H5" s="17"/>
      <c r="I5" s="17"/>
      <c r="J5" s="17"/>
    </row>
    <row r="6" spans="1:10" ht="14.25" customHeight="1">
      <c r="A6" s="17"/>
      <c r="B6" s="531" t="s">
        <v>306</v>
      </c>
      <c r="C6" s="531"/>
      <c r="D6" s="531"/>
      <c r="E6" s="531"/>
      <c r="F6" s="17"/>
      <c r="G6" s="17"/>
    </row>
    <row r="7" spans="1:10" ht="14.25" customHeight="1">
      <c r="A7" s="17"/>
      <c r="B7" s="531" t="s">
        <v>433</v>
      </c>
      <c r="C7" s="531"/>
      <c r="D7" s="531"/>
      <c r="E7" s="531"/>
      <c r="F7" s="17"/>
      <c r="G7" s="17"/>
    </row>
    <row r="8" spans="1:10" ht="13.5" customHeight="1">
      <c r="A8" s="17"/>
      <c r="B8" s="533" t="s">
        <v>434</v>
      </c>
      <c r="C8" s="533"/>
      <c r="D8" s="533"/>
      <c r="E8" s="533"/>
      <c r="F8" s="17"/>
      <c r="G8" s="17"/>
    </row>
    <row r="9" spans="1:10" ht="14.1" hidden="1" customHeight="1">
      <c r="A9" s="17"/>
      <c r="B9" s="17"/>
      <c r="C9" s="533"/>
      <c r="D9" s="533"/>
      <c r="E9" s="533"/>
      <c r="F9" s="17"/>
      <c r="G9" s="17"/>
    </row>
    <row r="10" spans="1:10" ht="11.25" customHeight="1">
      <c r="A10" s="533" t="s">
        <v>400</v>
      </c>
      <c r="B10" s="533"/>
      <c r="C10" s="533"/>
      <c r="D10" s="533"/>
      <c r="E10" s="533"/>
      <c r="F10" s="17"/>
      <c r="G10" s="17"/>
    </row>
    <row r="11" spans="1:10" ht="11.25" customHeight="1">
      <c r="A11" s="10"/>
      <c r="B11" s="169"/>
      <c r="C11" s="10"/>
      <c r="D11" s="10"/>
      <c r="E11" s="10"/>
      <c r="F11" s="10"/>
      <c r="G11" s="10"/>
    </row>
    <row r="12" spans="1:10" ht="12" customHeight="1">
      <c r="A12" s="536" t="s">
        <v>295</v>
      </c>
      <c r="B12" s="536"/>
      <c r="C12" s="536"/>
      <c r="D12" s="536"/>
      <c r="E12" s="536"/>
      <c r="F12" s="536"/>
    </row>
    <row r="13" spans="1:10" ht="12.75">
      <c r="A13" s="536" t="s">
        <v>296</v>
      </c>
      <c r="B13" s="536"/>
      <c r="C13" s="536"/>
      <c r="D13" s="536"/>
      <c r="E13" s="536"/>
      <c r="F13" s="172"/>
    </row>
    <row r="14" spans="1:10" ht="12.75">
      <c r="A14" s="537" t="s">
        <v>435</v>
      </c>
      <c r="B14" s="537"/>
      <c r="C14" s="537"/>
      <c r="D14" s="537"/>
      <c r="E14" s="537"/>
      <c r="F14" s="173"/>
    </row>
    <row r="15" spans="1:10" s="20" customFormat="1" ht="11.25">
      <c r="A15" s="18"/>
      <c r="B15" s="170"/>
      <c r="C15" s="19"/>
      <c r="D15" s="19"/>
    </row>
    <row r="16" spans="1:10" ht="11.25" customHeight="1">
      <c r="A16" s="538" t="s">
        <v>94</v>
      </c>
      <c r="B16" s="540" t="s">
        <v>302</v>
      </c>
      <c r="C16" s="481" t="s">
        <v>272</v>
      </c>
      <c r="D16" s="481" t="s">
        <v>272</v>
      </c>
      <c r="F16" s="16"/>
    </row>
    <row r="17" spans="1:6" ht="20.25" customHeight="1">
      <c r="A17" s="539"/>
      <c r="B17" s="541"/>
      <c r="C17" s="482" t="s">
        <v>436</v>
      </c>
      <c r="D17" s="482" t="s">
        <v>437</v>
      </c>
      <c r="F17" s="16"/>
    </row>
    <row r="18" spans="1:6" ht="11.25">
      <c r="A18" s="178" t="s">
        <v>27</v>
      </c>
      <c r="B18" s="486" t="s">
        <v>44</v>
      </c>
      <c r="C18" s="483">
        <f>C19+C33+C36+C44+C48+C25</f>
        <v>3069184.3636363638</v>
      </c>
      <c r="D18" s="483">
        <f>D19+D25+D33+D36+D44+D48</f>
        <v>3097986.5454545459</v>
      </c>
      <c r="F18" s="16"/>
    </row>
    <row r="19" spans="1:6" ht="11.25">
      <c r="A19" s="178" t="s">
        <v>29</v>
      </c>
      <c r="B19" s="486" t="s">
        <v>28</v>
      </c>
      <c r="C19" s="483">
        <f>C20</f>
        <v>1038700</v>
      </c>
      <c r="D19" s="483">
        <f>D20</f>
        <v>1038700</v>
      </c>
      <c r="F19" s="16"/>
    </row>
    <row r="20" spans="1:6" ht="11.25">
      <c r="A20" s="178" t="s">
        <v>30</v>
      </c>
      <c r="B20" s="486" t="s">
        <v>21</v>
      </c>
      <c r="C20" s="483">
        <f>C21+C22+C23+C24</f>
        <v>1038700</v>
      </c>
      <c r="D20" s="483">
        <f>D21+D22+D24+D23</f>
        <v>1038700</v>
      </c>
      <c r="F20" s="16"/>
    </row>
    <row r="21" spans="1:6" ht="151.5" customHeight="1">
      <c r="A21" s="180" t="s">
        <v>52</v>
      </c>
      <c r="B21" s="487" t="s">
        <v>406</v>
      </c>
      <c r="C21" s="182">
        <v>840000</v>
      </c>
      <c r="D21" s="182">
        <v>840000</v>
      </c>
      <c r="F21" s="16"/>
    </row>
    <row r="22" spans="1:6" ht="117" customHeight="1">
      <c r="A22" s="180" t="s">
        <v>266</v>
      </c>
      <c r="B22" s="489" t="s">
        <v>407</v>
      </c>
      <c r="C22" s="182">
        <v>1700</v>
      </c>
      <c r="D22" s="182">
        <v>1700</v>
      </c>
      <c r="F22" s="16"/>
    </row>
    <row r="23" spans="1:6" ht="91.5" customHeight="1">
      <c r="A23" s="180" t="s">
        <v>300</v>
      </c>
      <c r="B23" s="489" t="s">
        <v>408</v>
      </c>
      <c r="C23" s="182">
        <v>17000</v>
      </c>
      <c r="D23" s="182">
        <v>17000</v>
      </c>
      <c r="F23" s="16"/>
    </row>
    <row r="24" spans="1:6" ht="36.75" customHeight="1">
      <c r="A24" s="180" t="s">
        <v>409</v>
      </c>
      <c r="B24" s="489" t="s">
        <v>410</v>
      </c>
      <c r="C24" s="182">
        <v>180000</v>
      </c>
      <c r="D24" s="182">
        <v>180000</v>
      </c>
      <c r="F24" s="16"/>
    </row>
    <row r="25" spans="1:6" ht="21.75" customHeight="1">
      <c r="A25" s="178" t="s">
        <v>411</v>
      </c>
      <c r="B25" s="490" t="s">
        <v>267</v>
      </c>
      <c r="C25" s="179">
        <f>C26</f>
        <v>1144084.3636363638</v>
      </c>
      <c r="D25" s="179">
        <v>1172886.5454545456</v>
      </c>
      <c r="F25" s="16"/>
    </row>
    <row r="26" spans="1:6" ht="22.5" customHeight="1">
      <c r="A26" s="178" t="s">
        <v>412</v>
      </c>
      <c r="B26" s="490" t="s">
        <v>268</v>
      </c>
      <c r="C26" s="179">
        <f>C27+C29+C31</f>
        <v>1144084.3636363638</v>
      </c>
      <c r="D26" s="179">
        <f>D29+D31+D27</f>
        <v>1172886.5454545459</v>
      </c>
      <c r="F26" s="16"/>
    </row>
    <row r="27" spans="1:6" ht="45.75" customHeight="1">
      <c r="A27" s="178" t="s">
        <v>263</v>
      </c>
      <c r="B27" s="490" t="s">
        <v>269</v>
      </c>
      <c r="C27" s="179">
        <f>C28</f>
        <v>579000.14203807758</v>
      </c>
      <c r="D27" s="179">
        <f>D28</f>
        <v>593576.39873188408</v>
      </c>
      <c r="F27" s="16"/>
    </row>
    <row r="28" spans="1:6" ht="73.5" customHeight="1">
      <c r="A28" s="180" t="s">
        <v>413</v>
      </c>
      <c r="B28" s="489" t="s">
        <v>414</v>
      </c>
      <c r="C28" s="182">
        <v>579000.14203807758</v>
      </c>
      <c r="D28" s="182">
        <v>593576.39873188408</v>
      </c>
      <c r="F28" s="16"/>
    </row>
    <row r="29" spans="1:6" ht="54.75" customHeight="1">
      <c r="A29" s="178" t="s">
        <v>264</v>
      </c>
      <c r="B29" s="490" t="s">
        <v>270</v>
      </c>
      <c r="C29" s="179">
        <f>C30</f>
        <v>3381.2387497207296</v>
      </c>
      <c r="D29" s="179">
        <f>D30</f>
        <v>3466.3610154692124</v>
      </c>
      <c r="F29" s="16"/>
    </row>
    <row r="30" spans="1:6" ht="81.75" customHeight="1">
      <c r="A30" s="180" t="s">
        <v>415</v>
      </c>
      <c r="B30" s="489" t="s">
        <v>416</v>
      </c>
      <c r="C30" s="182">
        <v>3381.2387497207296</v>
      </c>
      <c r="D30" s="182">
        <v>3466.3610154692124</v>
      </c>
      <c r="F30" s="16"/>
    </row>
    <row r="31" spans="1:6" ht="45" customHeight="1">
      <c r="A31" s="178" t="s">
        <v>265</v>
      </c>
      <c r="B31" s="490" t="s">
        <v>271</v>
      </c>
      <c r="C31" s="179">
        <f>C32</f>
        <v>561702.98284856556</v>
      </c>
      <c r="D31" s="179">
        <f>D32</f>
        <v>575843.78570719261</v>
      </c>
      <c r="F31" s="16"/>
    </row>
    <row r="32" spans="1:6" ht="72" customHeight="1">
      <c r="A32" s="180" t="s">
        <v>417</v>
      </c>
      <c r="B32" s="489" t="s">
        <v>418</v>
      </c>
      <c r="C32" s="182">
        <v>561702.98284856556</v>
      </c>
      <c r="D32" s="182">
        <v>575843.78570719261</v>
      </c>
      <c r="F32" s="16"/>
    </row>
    <row r="33" spans="1:6" ht="15.75" customHeight="1">
      <c r="A33" s="178" t="s">
        <v>32</v>
      </c>
      <c r="B33" s="491" t="s">
        <v>31</v>
      </c>
      <c r="C33" s="179">
        <f>C34</f>
        <v>32000</v>
      </c>
      <c r="D33" s="179">
        <f>D34</f>
        <v>32000</v>
      </c>
      <c r="F33" s="16"/>
    </row>
    <row r="34" spans="1:6" ht="11.25">
      <c r="A34" s="178" t="s">
        <v>51</v>
      </c>
      <c r="B34" s="491" t="s">
        <v>50</v>
      </c>
      <c r="C34" s="179">
        <f>SUM(C35:C35)</f>
        <v>32000</v>
      </c>
      <c r="D34" s="179">
        <f>SUM(D35:D35)</f>
        <v>32000</v>
      </c>
      <c r="F34" s="16"/>
    </row>
    <row r="35" spans="1:6" ht="11.25">
      <c r="A35" s="180" t="s">
        <v>53</v>
      </c>
      <c r="B35" s="492" t="s">
        <v>24</v>
      </c>
      <c r="C35" s="182">
        <v>32000</v>
      </c>
      <c r="D35" s="182">
        <v>32000</v>
      </c>
      <c r="F35" s="16"/>
    </row>
    <row r="36" spans="1:6" ht="12.75" customHeight="1">
      <c r="A36" s="178" t="s">
        <v>33</v>
      </c>
      <c r="B36" s="491" t="s">
        <v>25</v>
      </c>
      <c r="C36" s="179">
        <f>C37+C39</f>
        <v>786400</v>
      </c>
      <c r="D36" s="179">
        <f>D37+D39</f>
        <v>786400</v>
      </c>
      <c r="F36" s="16"/>
    </row>
    <row r="37" spans="1:6" ht="11.25">
      <c r="A37" s="178" t="s">
        <v>34</v>
      </c>
      <c r="B37" s="491" t="s">
        <v>22</v>
      </c>
      <c r="C37" s="179">
        <f>C38</f>
        <v>185200</v>
      </c>
      <c r="D37" s="179">
        <f>D38</f>
        <v>185200</v>
      </c>
      <c r="F37" s="16"/>
    </row>
    <row r="38" spans="1:6" ht="11.25" customHeight="1">
      <c r="A38" s="180" t="s">
        <v>35</v>
      </c>
      <c r="B38" s="487" t="s">
        <v>280</v>
      </c>
      <c r="C38" s="182">
        <v>185200</v>
      </c>
      <c r="D38" s="182">
        <v>185200</v>
      </c>
      <c r="F38" s="16"/>
    </row>
    <row r="39" spans="1:6" ht="11.25">
      <c r="A39" s="178" t="s">
        <v>36</v>
      </c>
      <c r="B39" s="491" t="s">
        <v>23</v>
      </c>
      <c r="C39" s="179">
        <f>C40+C42</f>
        <v>601200</v>
      </c>
      <c r="D39" s="179">
        <f>D40+D42</f>
        <v>601200</v>
      </c>
      <c r="F39" s="16"/>
    </row>
    <row r="40" spans="1:6" ht="11.25">
      <c r="A40" s="178" t="s">
        <v>254</v>
      </c>
      <c r="B40" s="492" t="s">
        <v>281</v>
      </c>
      <c r="C40" s="179">
        <f>C41</f>
        <v>450400</v>
      </c>
      <c r="D40" s="179">
        <f>D41</f>
        <v>450400</v>
      </c>
      <c r="F40" s="16"/>
    </row>
    <row r="41" spans="1:6" ht="22.5">
      <c r="A41" s="180" t="s">
        <v>282</v>
      </c>
      <c r="B41" s="492" t="s">
        <v>283</v>
      </c>
      <c r="C41" s="182">
        <v>450400</v>
      </c>
      <c r="D41" s="182">
        <v>450400</v>
      </c>
      <c r="F41" s="16"/>
    </row>
    <row r="42" spans="1:6" s="21" customFormat="1" ht="11.25">
      <c r="A42" s="178" t="s">
        <v>255</v>
      </c>
      <c r="B42" s="492" t="s">
        <v>257</v>
      </c>
      <c r="C42" s="179">
        <f>C43</f>
        <v>150800</v>
      </c>
      <c r="D42" s="179">
        <f>D43</f>
        <v>150800</v>
      </c>
    </row>
    <row r="43" spans="1:6" ht="12.95" customHeight="1">
      <c r="A43" s="180" t="s">
        <v>284</v>
      </c>
      <c r="B43" s="492" t="s">
        <v>256</v>
      </c>
      <c r="C43" s="182">
        <v>150800</v>
      </c>
      <c r="D43" s="182">
        <v>150800</v>
      </c>
      <c r="F43" s="16"/>
    </row>
    <row r="44" spans="1:6" ht="13.5" customHeight="1">
      <c r="A44" s="178" t="s">
        <v>419</v>
      </c>
      <c r="B44" s="486" t="s">
        <v>420</v>
      </c>
      <c r="C44" s="179">
        <f>SUM(C45)</f>
        <v>60000</v>
      </c>
      <c r="D44" s="179">
        <f>SUM(D45)</f>
        <v>60000</v>
      </c>
      <c r="F44" s="16"/>
    </row>
    <row r="45" spans="1:6" ht="10.5" customHeight="1">
      <c r="A45" s="180" t="s">
        <v>261</v>
      </c>
      <c r="B45" s="493" t="s">
        <v>258</v>
      </c>
      <c r="C45" s="182">
        <f>C46</f>
        <v>60000</v>
      </c>
      <c r="D45" s="182">
        <f>D46</f>
        <v>60000</v>
      </c>
      <c r="F45" s="16"/>
    </row>
    <row r="46" spans="1:6" ht="12.6" customHeight="1">
      <c r="A46" s="180" t="s">
        <v>262</v>
      </c>
      <c r="B46" s="493" t="s">
        <v>259</v>
      </c>
      <c r="C46" s="182">
        <f>C47</f>
        <v>60000</v>
      </c>
      <c r="D46" s="182">
        <f>D47</f>
        <v>60000</v>
      </c>
      <c r="F46" s="16"/>
    </row>
    <row r="47" spans="1:6" ht="23.25" customHeight="1">
      <c r="A47" s="180" t="s">
        <v>54</v>
      </c>
      <c r="B47" s="493" t="s">
        <v>260</v>
      </c>
      <c r="C47" s="182">
        <v>60000</v>
      </c>
      <c r="D47" s="182">
        <v>60000</v>
      </c>
      <c r="F47" s="16"/>
    </row>
    <row r="48" spans="1:6" ht="16.5" customHeight="1">
      <c r="A48" s="178" t="s">
        <v>298</v>
      </c>
      <c r="B48" s="486" t="s">
        <v>301</v>
      </c>
      <c r="C48" s="179">
        <f>C49</f>
        <v>8000</v>
      </c>
      <c r="D48" s="179">
        <f>D49</f>
        <v>8000</v>
      </c>
      <c r="F48" s="16"/>
    </row>
    <row r="49" spans="1:6" ht="22.5">
      <c r="A49" s="180" t="s">
        <v>421</v>
      </c>
      <c r="B49" s="493" t="s">
        <v>422</v>
      </c>
      <c r="C49" s="182">
        <f>C50</f>
        <v>8000</v>
      </c>
      <c r="D49" s="182">
        <f>D50</f>
        <v>8000</v>
      </c>
      <c r="F49" s="16"/>
    </row>
    <row r="50" spans="1:6" ht="33.75">
      <c r="A50" s="180" t="s">
        <v>324</v>
      </c>
      <c r="B50" s="493" t="s">
        <v>423</v>
      </c>
      <c r="C50" s="182">
        <v>8000</v>
      </c>
      <c r="D50" s="182">
        <v>8000</v>
      </c>
      <c r="F50" s="16"/>
    </row>
    <row r="51" spans="1:6" ht="11.25">
      <c r="A51" s="178" t="s">
        <v>37</v>
      </c>
      <c r="B51" s="491" t="s">
        <v>26</v>
      </c>
      <c r="C51" s="179">
        <f>C52</f>
        <v>6818620</v>
      </c>
      <c r="D51" s="179">
        <f>D52</f>
        <v>7067420</v>
      </c>
      <c r="F51" s="16"/>
    </row>
    <row r="52" spans="1:6" ht="22.5" customHeight="1">
      <c r="A52" s="178" t="s">
        <v>38</v>
      </c>
      <c r="B52" s="491" t="s">
        <v>424</v>
      </c>
      <c r="C52" s="179">
        <f>C53+C58</f>
        <v>6818620</v>
      </c>
      <c r="D52" s="179">
        <f>D53+D58</f>
        <v>7067420</v>
      </c>
      <c r="F52" s="16"/>
    </row>
    <row r="53" spans="1:6" ht="13.5" customHeight="1">
      <c r="A53" s="178" t="s">
        <v>312</v>
      </c>
      <c r="B53" s="491" t="s">
        <v>425</v>
      </c>
      <c r="C53" s="179">
        <f>C56+C55</f>
        <v>6389100</v>
      </c>
      <c r="D53" s="179">
        <f>D56</f>
        <v>6530300</v>
      </c>
      <c r="F53" s="16"/>
    </row>
    <row r="54" spans="1:6" ht="31.5">
      <c r="A54" s="484" t="s">
        <v>386</v>
      </c>
      <c r="B54" s="494" t="s">
        <v>426</v>
      </c>
      <c r="C54" s="179">
        <f>C55</f>
        <v>0</v>
      </c>
      <c r="D54" s="182">
        <f>D55</f>
        <v>0</v>
      </c>
      <c r="F54" s="16"/>
    </row>
    <row r="55" spans="1:6" ht="24.75" customHeight="1">
      <c r="A55" s="485" t="s">
        <v>387</v>
      </c>
      <c r="B55" s="492" t="s">
        <v>388</v>
      </c>
      <c r="C55" s="182">
        <v>0</v>
      </c>
      <c r="D55" s="179">
        <v>0</v>
      </c>
      <c r="F55" s="16"/>
    </row>
    <row r="56" spans="1:6" ht="20.45" customHeight="1">
      <c r="A56" s="178" t="s">
        <v>390</v>
      </c>
      <c r="B56" s="491" t="s">
        <v>427</v>
      </c>
      <c r="C56" s="498">
        <f>C57</f>
        <v>6389100</v>
      </c>
      <c r="D56" s="498">
        <f>D57</f>
        <v>6530300</v>
      </c>
      <c r="F56" s="16"/>
    </row>
    <row r="57" spans="1:6" ht="26.25" customHeight="1">
      <c r="A57" s="485" t="s">
        <v>353</v>
      </c>
      <c r="B57" s="495" t="s">
        <v>428</v>
      </c>
      <c r="C57" s="501">
        <v>6389100</v>
      </c>
      <c r="D57" s="501">
        <v>6530300</v>
      </c>
      <c r="F57" s="16"/>
    </row>
    <row r="58" spans="1:6" ht="12" customHeight="1">
      <c r="A58" s="178" t="s">
        <v>323</v>
      </c>
      <c r="B58" s="491" t="s">
        <v>429</v>
      </c>
      <c r="C58" s="498">
        <f>C61+C59</f>
        <v>429520</v>
      </c>
      <c r="D58" s="498">
        <f>D59+D61</f>
        <v>537120</v>
      </c>
      <c r="F58" s="16"/>
    </row>
    <row r="59" spans="1:6" ht="25.5" customHeight="1">
      <c r="A59" s="178" t="s">
        <v>325</v>
      </c>
      <c r="B59" s="491" t="s">
        <v>389</v>
      </c>
      <c r="C59" s="498">
        <f>C60</f>
        <v>47420</v>
      </c>
      <c r="D59" s="498">
        <f>D60</f>
        <v>47420</v>
      </c>
      <c r="F59" s="16"/>
    </row>
    <row r="60" spans="1:6" ht="24" customHeight="1">
      <c r="A60" s="180" t="s">
        <v>326</v>
      </c>
      <c r="B60" s="492" t="s">
        <v>430</v>
      </c>
      <c r="C60" s="501">
        <v>47420</v>
      </c>
      <c r="D60" s="501">
        <v>47420</v>
      </c>
      <c r="F60" s="16"/>
    </row>
    <row r="61" spans="1:6" ht="31.5" customHeight="1">
      <c r="A61" s="178" t="s">
        <v>310</v>
      </c>
      <c r="B61" s="486" t="s">
        <v>431</v>
      </c>
      <c r="C61" s="498">
        <f>C62</f>
        <v>382100</v>
      </c>
      <c r="D61" s="498">
        <f>D62</f>
        <v>489700</v>
      </c>
      <c r="F61" s="16"/>
    </row>
    <row r="62" spans="1:6" ht="11.1" customHeight="1">
      <c r="A62" s="180" t="s">
        <v>311</v>
      </c>
      <c r="B62" s="181" t="s">
        <v>432</v>
      </c>
      <c r="C62" s="488">
        <v>382100</v>
      </c>
      <c r="D62" s="488">
        <v>489700</v>
      </c>
      <c r="F62" s="16"/>
    </row>
    <row r="63" spans="1:6" ht="16.5" customHeight="1">
      <c r="A63" s="513" t="s">
        <v>43</v>
      </c>
      <c r="B63" s="514" t="s">
        <v>438</v>
      </c>
      <c r="C63" s="179">
        <f>C18+C51</f>
        <v>9887804.3636363633</v>
      </c>
      <c r="D63" s="179">
        <f>D18+D51</f>
        <v>10165406.545454547</v>
      </c>
    </row>
  </sheetData>
  <mergeCells count="14">
    <mergeCell ref="A13:E13"/>
    <mergeCell ref="A14:E14"/>
    <mergeCell ref="B16:B17"/>
    <mergeCell ref="B6:E6"/>
    <mergeCell ref="B7:E7"/>
    <mergeCell ref="B8:E8"/>
    <mergeCell ref="A12:F12"/>
    <mergeCell ref="A16:A17"/>
    <mergeCell ref="A1:E1"/>
    <mergeCell ref="A2:E2"/>
    <mergeCell ref="A3:G3"/>
    <mergeCell ref="A4:E4"/>
    <mergeCell ref="A10:E10"/>
    <mergeCell ref="C9:E9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64"/>
  <sheetViews>
    <sheetView view="pageBreakPreview" zoomScale="140" zoomScaleSheetLayoutView="140" workbookViewId="0">
      <selection activeCell="G77" sqref="G77"/>
    </sheetView>
  </sheetViews>
  <sheetFormatPr defaultColWidth="9.140625" defaultRowHeight="12.75"/>
  <cols>
    <col min="1" max="1" width="43.42578125" style="1" customWidth="1"/>
    <col min="2" max="2" width="6.42578125" style="15" customWidth="1"/>
    <col min="3" max="3" width="6.5703125" style="15" customWidth="1"/>
    <col min="4" max="4" width="6.42578125" style="15" customWidth="1"/>
    <col min="5" max="5" width="11.42578125" style="15" customWidth="1"/>
    <col min="6" max="6" width="5.140625" style="1" customWidth="1"/>
    <col min="7" max="7" width="13.85546875" style="1" customWidth="1"/>
    <col min="8" max="9" width="12.42578125" style="1" customWidth="1"/>
    <col min="10" max="16384" width="9.140625" style="1"/>
  </cols>
  <sheetData>
    <row r="1" spans="1:9">
      <c r="A1" s="5"/>
      <c r="B1" s="543" t="s">
        <v>365</v>
      </c>
      <c r="C1" s="543"/>
      <c r="D1" s="543"/>
      <c r="E1" s="543"/>
      <c r="F1" s="543"/>
      <c r="G1" s="543"/>
      <c r="H1" s="5"/>
      <c r="I1" s="5"/>
    </row>
    <row r="2" spans="1:9">
      <c r="A2" s="6"/>
      <c r="B2" s="543" t="s">
        <v>289</v>
      </c>
      <c r="C2" s="543"/>
      <c r="D2" s="543"/>
      <c r="E2" s="543"/>
      <c r="F2" s="543"/>
      <c r="G2" s="543"/>
      <c r="H2" s="6"/>
      <c r="I2" s="6"/>
    </row>
    <row r="3" spans="1:9">
      <c r="A3" s="543" t="s">
        <v>463</v>
      </c>
      <c r="B3" s="543"/>
      <c r="C3" s="543"/>
      <c r="D3" s="543"/>
      <c r="E3" s="543"/>
      <c r="F3" s="543"/>
      <c r="G3" s="543"/>
      <c r="H3" s="5"/>
      <c r="I3" s="5"/>
    </row>
    <row r="4" spans="1:9">
      <c r="A4" s="543" t="s">
        <v>465</v>
      </c>
      <c r="B4" s="543"/>
      <c r="C4" s="543"/>
      <c r="D4" s="543"/>
      <c r="E4" s="543"/>
      <c r="F4" s="543"/>
      <c r="G4" s="543"/>
      <c r="H4" s="5"/>
      <c r="I4" s="5"/>
    </row>
    <row r="5" spans="1:9">
      <c r="A5" s="5"/>
      <c r="B5" s="543" t="s">
        <v>294</v>
      </c>
      <c r="C5" s="543"/>
      <c r="D5" s="543"/>
      <c r="E5" s="543"/>
      <c r="F5" s="543"/>
      <c r="G5" s="543"/>
      <c r="H5" s="5"/>
      <c r="I5" s="5"/>
    </row>
    <row r="6" spans="1:9">
      <c r="A6" s="5"/>
      <c r="B6" s="543" t="s">
        <v>115</v>
      </c>
      <c r="C6" s="543"/>
      <c r="D6" s="543"/>
      <c r="E6" s="543"/>
      <c r="F6" s="543"/>
      <c r="G6" s="543"/>
      <c r="H6" s="5"/>
      <c r="I6" s="5"/>
    </row>
    <row r="7" spans="1:9">
      <c r="A7" s="5"/>
      <c r="B7" s="532" t="s">
        <v>398</v>
      </c>
      <c r="C7" s="532"/>
      <c r="D7" s="532"/>
      <c r="E7" s="532"/>
      <c r="F7" s="532"/>
      <c r="G7" s="532"/>
      <c r="H7" s="5"/>
      <c r="I7" s="5"/>
    </row>
    <row r="8" spans="1:9">
      <c r="A8" s="5"/>
      <c r="B8" s="532" t="s">
        <v>439</v>
      </c>
      <c r="C8" s="532"/>
      <c r="D8" s="532"/>
      <c r="E8" s="532"/>
      <c r="F8" s="532"/>
      <c r="G8" s="532"/>
      <c r="H8" s="5"/>
      <c r="I8" s="5"/>
    </row>
    <row r="9" spans="1:9" ht="10.5" customHeight="1">
      <c r="A9" s="3"/>
    </row>
    <row r="10" spans="1:9">
      <c r="A10" s="544" t="s">
        <v>46</v>
      </c>
      <c r="B10" s="544"/>
      <c r="C10" s="544"/>
      <c r="D10" s="544"/>
      <c r="E10" s="544"/>
      <c r="F10" s="544"/>
      <c r="G10" s="544"/>
    </row>
    <row r="11" spans="1:9">
      <c r="A11" s="544" t="s">
        <v>440</v>
      </c>
      <c r="B11" s="544"/>
      <c r="C11" s="544"/>
      <c r="D11" s="544"/>
      <c r="E11" s="544"/>
      <c r="F11" s="544"/>
      <c r="G11" s="544"/>
    </row>
    <row r="12" spans="1:9" ht="9" customHeight="1" thickBot="1">
      <c r="A12" s="545"/>
      <c r="B12" s="545"/>
      <c r="C12" s="545"/>
      <c r="D12" s="545"/>
      <c r="E12" s="545"/>
      <c r="F12" s="545"/>
      <c r="G12" s="545"/>
    </row>
    <row r="13" spans="1:9" ht="1.5" hidden="1" customHeight="1">
      <c r="A13" s="544"/>
      <c r="B13" s="544"/>
      <c r="C13" s="544"/>
      <c r="D13" s="544"/>
      <c r="E13" s="544"/>
      <c r="F13" s="544"/>
      <c r="G13" s="544"/>
    </row>
    <row r="14" spans="1:9" hidden="1">
      <c r="A14" s="544"/>
      <c r="B14" s="544"/>
      <c r="C14" s="544"/>
      <c r="D14" s="544"/>
      <c r="E14" s="544"/>
      <c r="F14" s="544"/>
      <c r="G14" s="544"/>
    </row>
    <row r="15" spans="1:9" hidden="1">
      <c r="A15" s="542"/>
      <c r="B15" s="542"/>
      <c r="C15" s="542"/>
      <c r="D15" s="542"/>
      <c r="E15" s="542"/>
      <c r="F15" s="542"/>
      <c r="G15" s="542"/>
    </row>
    <row r="16" spans="1:9" s="64" customFormat="1" ht="26.25" thickBot="1">
      <c r="A16" s="294" t="s">
        <v>0</v>
      </c>
      <c r="B16" s="195"/>
      <c r="C16" s="196" t="s">
        <v>1</v>
      </c>
      <c r="D16" s="196" t="s">
        <v>2</v>
      </c>
      <c r="E16" s="196" t="s">
        <v>55</v>
      </c>
      <c r="F16" s="196" t="s">
        <v>3</v>
      </c>
      <c r="G16" s="197" t="s">
        <v>367</v>
      </c>
    </row>
    <row r="17" spans="1:7" s="64" customFormat="1" ht="26.25" thickBot="1">
      <c r="A17" s="296" t="s">
        <v>391</v>
      </c>
      <c r="B17" s="235"/>
      <c r="C17" s="236"/>
      <c r="D17" s="236"/>
      <c r="E17" s="236"/>
      <c r="F17" s="236"/>
      <c r="G17" s="237">
        <f>G18+G61+G68+G90+G116+G145+G158+G79</f>
        <v>12673695.640000001</v>
      </c>
    </row>
    <row r="18" spans="1:7" s="64" customFormat="1" ht="15.6" customHeight="1">
      <c r="A18" s="252" t="s">
        <v>4</v>
      </c>
      <c r="B18" s="101" t="s">
        <v>8</v>
      </c>
      <c r="C18" s="97" t="s">
        <v>5</v>
      </c>
      <c r="D18" s="97"/>
      <c r="E18" s="97"/>
      <c r="F18" s="97"/>
      <c r="G18" s="239">
        <f>G19+G24+G33+G37</f>
        <v>2821165.17</v>
      </c>
    </row>
    <row r="19" spans="1:7" s="64" customFormat="1" ht="38.25">
      <c r="A19" s="238" t="s">
        <v>64</v>
      </c>
      <c r="B19" s="240" t="s">
        <v>8</v>
      </c>
      <c r="C19" s="240" t="s">
        <v>5</v>
      </c>
      <c r="D19" s="161" t="s">
        <v>6</v>
      </c>
      <c r="E19" s="161"/>
      <c r="F19" s="161"/>
      <c r="G19" s="162">
        <f>G20</f>
        <v>540575.49</v>
      </c>
    </row>
    <row r="20" spans="1:7" s="64" customFormat="1" ht="51">
      <c r="A20" s="241" t="s">
        <v>56</v>
      </c>
      <c r="B20" s="242" t="s">
        <v>8</v>
      </c>
      <c r="C20" s="78" t="s">
        <v>5</v>
      </c>
      <c r="D20" s="78" t="s">
        <v>6</v>
      </c>
      <c r="E20" s="79" t="s">
        <v>199</v>
      </c>
      <c r="F20" s="79"/>
      <c r="G20" s="86">
        <f>G21</f>
        <v>540575.49</v>
      </c>
    </row>
    <row r="21" spans="1:7" s="64" customFormat="1" ht="25.5">
      <c r="A21" s="241" t="s">
        <v>65</v>
      </c>
      <c r="B21" s="78" t="s">
        <v>8</v>
      </c>
      <c r="C21" s="78" t="s">
        <v>5</v>
      </c>
      <c r="D21" s="79" t="s">
        <v>6</v>
      </c>
      <c r="E21" s="79" t="s">
        <v>308</v>
      </c>
      <c r="F21" s="79"/>
      <c r="G21" s="86">
        <f>G22</f>
        <v>540575.49</v>
      </c>
    </row>
    <row r="22" spans="1:7" s="64" customFormat="1">
      <c r="A22" s="241" t="s">
        <v>19</v>
      </c>
      <c r="B22" s="78" t="s">
        <v>8</v>
      </c>
      <c r="C22" s="78" t="s">
        <v>5</v>
      </c>
      <c r="D22" s="78" t="s">
        <v>6</v>
      </c>
      <c r="E22" s="79" t="s">
        <v>200</v>
      </c>
      <c r="F22" s="79"/>
      <c r="G22" s="86">
        <f>G23</f>
        <v>540575.49</v>
      </c>
    </row>
    <row r="23" spans="1:7" s="64" customFormat="1" ht="30.75" customHeight="1">
      <c r="A23" s="241" t="s">
        <v>57</v>
      </c>
      <c r="B23" s="78" t="s">
        <v>8</v>
      </c>
      <c r="C23" s="78" t="s">
        <v>5</v>
      </c>
      <c r="D23" s="78" t="s">
        <v>6</v>
      </c>
      <c r="E23" s="79" t="s">
        <v>200</v>
      </c>
      <c r="F23" s="79" t="s">
        <v>58</v>
      </c>
      <c r="G23" s="86">
        <v>540575.49</v>
      </c>
    </row>
    <row r="24" spans="1:7" s="64" customFormat="1" ht="55.5" customHeight="1">
      <c r="A24" s="238" t="s">
        <v>66</v>
      </c>
      <c r="B24" s="243" t="s">
        <v>8</v>
      </c>
      <c r="C24" s="240" t="s">
        <v>5</v>
      </c>
      <c r="D24" s="240" t="s">
        <v>7</v>
      </c>
      <c r="E24" s="240"/>
      <c r="F24" s="240"/>
      <c r="G24" s="162">
        <f>G25</f>
        <v>2246589.6799999997</v>
      </c>
    </row>
    <row r="25" spans="1:7" s="64" customFormat="1" ht="54" customHeight="1">
      <c r="A25" s="241" t="s">
        <v>56</v>
      </c>
      <c r="B25" s="78" t="s">
        <v>8</v>
      </c>
      <c r="C25" s="78" t="s">
        <v>5</v>
      </c>
      <c r="D25" s="79" t="s">
        <v>7</v>
      </c>
      <c r="E25" s="79" t="s">
        <v>199</v>
      </c>
      <c r="F25" s="79"/>
      <c r="G25" s="86">
        <f>G26</f>
        <v>2246589.6799999997</v>
      </c>
    </row>
    <row r="26" spans="1:7" s="64" customFormat="1" ht="28.5" customHeight="1">
      <c r="A26" s="289" t="s">
        <v>67</v>
      </c>
      <c r="B26" s="290" t="s">
        <v>8</v>
      </c>
      <c r="C26" s="290" t="s">
        <v>5</v>
      </c>
      <c r="D26" s="290" t="s">
        <v>7</v>
      </c>
      <c r="E26" s="290" t="s">
        <v>201</v>
      </c>
      <c r="F26" s="290"/>
      <c r="G26" s="267">
        <f>G27+G31</f>
        <v>2246589.6799999997</v>
      </c>
    </row>
    <row r="27" spans="1:7" s="64" customFormat="1" ht="18.75" customHeight="1">
      <c r="A27" s="289" t="s">
        <v>59</v>
      </c>
      <c r="B27" s="290" t="s">
        <v>8</v>
      </c>
      <c r="C27" s="290" t="s">
        <v>5</v>
      </c>
      <c r="D27" s="290" t="s">
        <v>7</v>
      </c>
      <c r="E27" s="290" t="s">
        <v>202</v>
      </c>
      <c r="F27" s="290"/>
      <c r="G27" s="267">
        <f>G28+G29+G30</f>
        <v>2245589.6799999997</v>
      </c>
    </row>
    <row r="28" spans="1:7" s="64" customFormat="1" ht="25.5">
      <c r="A28" s="289" t="s">
        <v>57</v>
      </c>
      <c r="B28" s="290" t="s">
        <v>8</v>
      </c>
      <c r="C28" s="290" t="s">
        <v>5</v>
      </c>
      <c r="D28" s="290" t="s">
        <v>7</v>
      </c>
      <c r="E28" s="290" t="s">
        <v>202</v>
      </c>
      <c r="F28" s="290" t="s">
        <v>58</v>
      </c>
      <c r="G28" s="267">
        <v>956205.46</v>
      </c>
    </row>
    <row r="29" spans="1:7" s="64" customFormat="1" ht="41.25" customHeight="1">
      <c r="A29" s="291" t="s">
        <v>60</v>
      </c>
      <c r="B29" s="290" t="s">
        <v>8</v>
      </c>
      <c r="C29" s="290" t="s">
        <v>5</v>
      </c>
      <c r="D29" s="290" t="s">
        <v>7</v>
      </c>
      <c r="E29" s="290" t="s">
        <v>202</v>
      </c>
      <c r="F29" s="290" t="s">
        <v>61</v>
      </c>
      <c r="G29" s="267">
        <v>934384.22</v>
      </c>
    </row>
    <row r="30" spans="1:7" s="64" customFormat="1">
      <c r="A30" s="292" t="s">
        <v>62</v>
      </c>
      <c r="B30" s="290" t="s">
        <v>8</v>
      </c>
      <c r="C30" s="290" t="s">
        <v>5</v>
      </c>
      <c r="D30" s="290" t="s">
        <v>7</v>
      </c>
      <c r="E30" s="290" t="s">
        <v>202</v>
      </c>
      <c r="F30" s="290" t="s">
        <v>63</v>
      </c>
      <c r="G30" s="267">
        <v>355000</v>
      </c>
    </row>
    <row r="31" spans="1:7" s="64" customFormat="1" ht="52.9" customHeight="1">
      <c r="A31" s="293" t="s">
        <v>392</v>
      </c>
      <c r="B31" s="290" t="s">
        <v>8</v>
      </c>
      <c r="C31" s="290" t="s">
        <v>5</v>
      </c>
      <c r="D31" s="290" t="s">
        <v>7</v>
      </c>
      <c r="E31" s="290" t="s">
        <v>327</v>
      </c>
      <c r="F31" s="290"/>
      <c r="G31" s="267">
        <f>G32</f>
        <v>1000</v>
      </c>
    </row>
    <row r="32" spans="1:7" s="64" customFormat="1" ht="38.25">
      <c r="A32" s="519" t="s">
        <v>60</v>
      </c>
      <c r="B32" s="520" t="s">
        <v>8</v>
      </c>
      <c r="C32" s="520" t="s">
        <v>5</v>
      </c>
      <c r="D32" s="520" t="s">
        <v>7</v>
      </c>
      <c r="E32" s="520" t="s">
        <v>327</v>
      </c>
      <c r="F32" s="520" t="s">
        <v>61</v>
      </c>
      <c r="G32" s="521">
        <v>1000</v>
      </c>
    </row>
    <row r="33" spans="1:7" s="64" customFormat="1">
      <c r="A33" s="238" t="s">
        <v>68</v>
      </c>
      <c r="B33" s="78" t="s">
        <v>8</v>
      </c>
      <c r="C33" s="240" t="s">
        <v>5</v>
      </c>
      <c r="D33" s="240" t="s">
        <v>39</v>
      </c>
      <c r="E33" s="161"/>
      <c r="F33" s="161"/>
      <c r="G33" s="162">
        <f>G34</f>
        <v>30000</v>
      </c>
    </row>
    <row r="34" spans="1:7" s="64" customFormat="1" ht="51">
      <c r="A34" s="241" t="s">
        <v>56</v>
      </c>
      <c r="B34" s="78" t="s">
        <v>8</v>
      </c>
      <c r="C34" s="78" t="s">
        <v>5</v>
      </c>
      <c r="D34" s="79" t="s">
        <v>39</v>
      </c>
      <c r="E34" s="79" t="s">
        <v>199</v>
      </c>
      <c r="F34" s="79"/>
      <c r="G34" s="86">
        <f>G35</f>
        <v>30000</v>
      </c>
    </row>
    <row r="35" spans="1:7" s="64" customFormat="1" ht="51">
      <c r="A35" s="241" t="s">
        <v>71</v>
      </c>
      <c r="B35" s="78" t="s">
        <v>8</v>
      </c>
      <c r="C35" s="78" t="s">
        <v>5</v>
      </c>
      <c r="D35" s="79" t="s">
        <v>39</v>
      </c>
      <c r="E35" s="79" t="s">
        <v>309</v>
      </c>
      <c r="F35" s="79"/>
      <c r="G35" s="86">
        <f>G36</f>
        <v>30000</v>
      </c>
    </row>
    <row r="36" spans="1:7" s="64" customFormat="1">
      <c r="A36" s="244" t="s">
        <v>68</v>
      </c>
      <c r="B36" s="78" t="s">
        <v>8</v>
      </c>
      <c r="C36" s="78" t="s">
        <v>5</v>
      </c>
      <c r="D36" s="79" t="s">
        <v>39</v>
      </c>
      <c r="E36" s="79" t="s">
        <v>203</v>
      </c>
      <c r="F36" s="79" t="s">
        <v>69</v>
      </c>
      <c r="G36" s="86">
        <v>30000</v>
      </c>
    </row>
    <row r="37" spans="1:7" s="64" customFormat="1" ht="28.5" customHeight="1">
      <c r="A37" s="238" t="s">
        <v>48</v>
      </c>
      <c r="B37" s="240" t="s">
        <v>8</v>
      </c>
      <c r="C37" s="240" t="s">
        <v>5</v>
      </c>
      <c r="D37" s="161" t="s">
        <v>47</v>
      </c>
      <c r="E37" s="161"/>
      <c r="F37" s="161"/>
      <c r="G37" s="162">
        <f>G38</f>
        <v>4000</v>
      </c>
    </row>
    <row r="38" spans="1:7" s="64" customFormat="1" ht="51">
      <c r="A38" s="247" t="s">
        <v>331</v>
      </c>
      <c r="B38" s="248" t="s">
        <v>8</v>
      </c>
      <c r="C38" s="248" t="s">
        <v>5</v>
      </c>
      <c r="D38" s="249" t="s">
        <v>47</v>
      </c>
      <c r="E38" s="249" t="s">
        <v>212</v>
      </c>
      <c r="F38" s="249"/>
      <c r="G38" s="250">
        <f>G42+G46+G47</f>
        <v>4000</v>
      </c>
    </row>
    <row r="39" spans="1:7" s="64" customFormat="1" ht="38.25">
      <c r="A39" s="247" t="s">
        <v>333</v>
      </c>
      <c r="B39" s="248" t="s">
        <v>8</v>
      </c>
      <c r="C39" s="248" t="s">
        <v>5</v>
      </c>
      <c r="D39" s="249" t="s">
        <v>47</v>
      </c>
      <c r="E39" s="249" t="s">
        <v>219</v>
      </c>
      <c r="F39" s="249"/>
      <c r="G39" s="250">
        <f>G40</f>
        <v>1000</v>
      </c>
    </row>
    <row r="40" spans="1:7" s="64" customFormat="1" ht="25.5">
      <c r="A40" s="247" t="s">
        <v>133</v>
      </c>
      <c r="B40" s="248" t="s">
        <v>8</v>
      </c>
      <c r="C40" s="248" t="s">
        <v>5</v>
      </c>
      <c r="D40" s="249" t="s">
        <v>47</v>
      </c>
      <c r="E40" s="249" t="s">
        <v>220</v>
      </c>
      <c r="F40" s="249"/>
      <c r="G40" s="250">
        <f>G41</f>
        <v>1000</v>
      </c>
    </row>
    <row r="41" spans="1:7" s="64" customFormat="1" ht="25.5">
      <c r="A41" s="247" t="s">
        <v>135</v>
      </c>
      <c r="B41" s="248" t="s">
        <v>8</v>
      </c>
      <c r="C41" s="248" t="s">
        <v>5</v>
      </c>
      <c r="D41" s="249" t="s">
        <v>47</v>
      </c>
      <c r="E41" s="249" t="s">
        <v>221</v>
      </c>
      <c r="F41" s="249"/>
      <c r="G41" s="250">
        <f>G42</f>
        <v>1000</v>
      </c>
    </row>
    <row r="42" spans="1:7" s="64" customFormat="1" ht="38.25">
      <c r="A42" s="247" t="s">
        <v>60</v>
      </c>
      <c r="B42" s="248" t="s">
        <v>8</v>
      </c>
      <c r="C42" s="248" t="s">
        <v>5</v>
      </c>
      <c r="D42" s="249" t="s">
        <v>47</v>
      </c>
      <c r="E42" s="249" t="s">
        <v>221</v>
      </c>
      <c r="F42" s="249" t="s">
        <v>61</v>
      </c>
      <c r="G42" s="250">
        <v>1000</v>
      </c>
    </row>
    <row r="43" spans="1:7" s="64" customFormat="1" ht="38.25">
      <c r="A43" s="247" t="s">
        <v>332</v>
      </c>
      <c r="B43" s="248" t="s">
        <v>8</v>
      </c>
      <c r="C43" s="248" t="s">
        <v>5</v>
      </c>
      <c r="D43" s="249" t="s">
        <v>47</v>
      </c>
      <c r="E43" s="249" t="s">
        <v>222</v>
      </c>
      <c r="F43" s="249"/>
      <c r="G43" s="250">
        <f>G44</f>
        <v>1000</v>
      </c>
    </row>
    <row r="44" spans="1:7" s="64" customFormat="1">
      <c r="A44" s="241" t="s">
        <v>138</v>
      </c>
      <c r="B44" s="78" t="s">
        <v>8</v>
      </c>
      <c r="C44" s="78" t="s">
        <v>5</v>
      </c>
      <c r="D44" s="78" t="s">
        <v>47</v>
      </c>
      <c r="E44" s="79" t="s">
        <v>223</v>
      </c>
      <c r="F44" s="79"/>
      <c r="G44" s="86">
        <f>G45</f>
        <v>1000</v>
      </c>
    </row>
    <row r="45" spans="1:7" s="64" customFormat="1">
      <c r="A45" s="241" t="s">
        <v>140</v>
      </c>
      <c r="B45" s="78" t="s">
        <v>8</v>
      </c>
      <c r="C45" s="78" t="s">
        <v>5</v>
      </c>
      <c r="D45" s="79" t="s">
        <v>47</v>
      </c>
      <c r="E45" s="79" t="s">
        <v>224</v>
      </c>
      <c r="F45" s="79"/>
      <c r="G45" s="86">
        <f>G46</f>
        <v>1000</v>
      </c>
    </row>
    <row r="46" spans="1:7" s="64" customFormat="1" ht="38.25">
      <c r="A46" s="241" t="s">
        <v>60</v>
      </c>
      <c r="B46" s="78" t="s">
        <v>8</v>
      </c>
      <c r="C46" s="78" t="s">
        <v>5</v>
      </c>
      <c r="D46" s="79" t="s">
        <v>47</v>
      </c>
      <c r="E46" s="79" t="s">
        <v>224</v>
      </c>
      <c r="F46" s="79" t="s">
        <v>61</v>
      </c>
      <c r="G46" s="86">
        <v>1000</v>
      </c>
    </row>
    <row r="47" spans="1:7" s="64" customFormat="1" ht="63.75">
      <c r="A47" s="515" t="s">
        <v>350</v>
      </c>
      <c r="B47" s="516" t="s">
        <v>8</v>
      </c>
      <c r="C47" s="516" t="s">
        <v>5</v>
      </c>
      <c r="D47" s="84" t="s">
        <v>47</v>
      </c>
      <c r="E47" s="84" t="s">
        <v>206</v>
      </c>
      <c r="F47" s="84"/>
      <c r="G47" s="86">
        <f>G50+G53</f>
        <v>2000</v>
      </c>
    </row>
    <row r="48" spans="1:7" s="64" customFormat="1">
      <c r="A48" s="88" t="s">
        <v>148</v>
      </c>
      <c r="B48" s="516" t="s">
        <v>8</v>
      </c>
      <c r="C48" s="516" t="s">
        <v>5</v>
      </c>
      <c r="D48" s="84" t="s">
        <v>47</v>
      </c>
      <c r="E48" s="84" t="s">
        <v>209</v>
      </c>
      <c r="F48" s="84"/>
      <c r="G48" s="86">
        <f>G49</f>
        <v>1000</v>
      </c>
    </row>
    <row r="49" spans="1:7" s="64" customFormat="1" ht="25.5">
      <c r="A49" s="517" t="s">
        <v>70</v>
      </c>
      <c r="B49" s="518" t="s">
        <v>8</v>
      </c>
      <c r="C49" s="516" t="s">
        <v>5</v>
      </c>
      <c r="D49" s="516" t="s">
        <v>47</v>
      </c>
      <c r="E49" s="84" t="s">
        <v>207</v>
      </c>
      <c r="F49" s="84"/>
      <c r="G49" s="86">
        <f>G50</f>
        <v>1000</v>
      </c>
    </row>
    <row r="50" spans="1:7" s="64" customFormat="1" ht="38.25">
      <c r="A50" s="246" t="s">
        <v>60</v>
      </c>
      <c r="B50" s="78" t="s">
        <v>8</v>
      </c>
      <c r="C50" s="78" t="s">
        <v>5</v>
      </c>
      <c r="D50" s="79" t="s">
        <v>47</v>
      </c>
      <c r="E50" s="249" t="s">
        <v>207</v>
      </c>
      <c r="F50" s="79" t="s">
        <v>61</v>
      </c>
      <c r="G50" s="86">
        <f>G51</f>
        <v>1000</v>
      </c>
    </row>
    <row r="51" spans="1:7" s="64" customFormat="1" ht="25.5">
      <c r="A51" s="247" t="s">
        <v>210</v>
      </c>
      <c r="B51" s="78" t="s">
        <v>8</v>
      </c>
      <c r="C51" s="78" t="s">
        <v>5</v>
      </c>
      <c r="D51" s="78" t="s">
        <v>47</v>
      </c>
      <c r="E51" s="249" t="s">
        <v>211</v>
      </c>
      <c r="F51" s="79"/>
      <c r="G51" s="86">
        <f>G53</f>
        <v>1000</v>
      </c>
    </row>
    <row r="52" spans="1:7" s="64" customFormat="1" ht="25.5">
      <c r="A52" s="247" t="s">
        <v>70</v>
      </c>
      <c r="B52" s="78" t="s">
        <v>8</v>
      </c>
      <c r="C52" s="78" t="s">
        <v>5</v>
      </c>
      <c r="D52" s="78" t="s">
        <v>47</v>
      </c>
      <c r="E52" s="249" t="s">
        <v>208</v>
      </c>
      <c r="F52" s="79"/>
      <c r="G52" s="86">
        <f>G53</f>
        <v>1000</v>
      </c>
    </row>
    <row r="53" spans="1:7" s="64" customFormat="1" ht="26.45" customHeight="1">
      <c r="A53" s="142" t="s">
        <v>60</v>
      </c>
      <c r="B53" s="516" t="s">
        <v>8</v>
      </c>
      <c r="C53" s="516" t="s">
        <v>5</v>
      </c>
      <c r="D53" s="516" t="s">
        <v>47</v>
      </c>
      <c r="E53" s="527" t="s">
        <v>208</v>
      </c>
      <c r="F53" s="84" t="s">
        <v>61</v>
      </c>
      <c r="G53" s="86">
        <v>1000</v>
      </c>
    </row>
    <row r="54" spans="1:7" s="64" customFormat="1" ht="0.75" hidden="1" customHeight="1">
      <c r="A54" s="252" t="s">
        <v>9</v>
      </c>
      <c r="B54" s="161" t="s">
        <v>8</v>
      </c>
      <c r="C54" s="240" t="s">
        <v>6</v>
      </c>
      <c r="D54" s="161"/>
      <c r="E54" s="253"/>
      <c r="F54" s="161"/>
      <c r="G54" s="254">
        <f>G55</f>
        <v>0</v>
      </c>
    </row>
    <row r="55" spans="1:7" s="64" customFormat="1" hidden="1">
      <c r="A55" s="252" t="s">
        <v>10</v>
      </c>
      <c r="B55" s="255" t="s">
        <v>8</v>
      </c>
      <c r="C55" s="101" t="s">
        <v>6</v>
      </c>
      <c r="D55" s="97" t="s">
        <v>12</v>
      </c>
      <c r="E55" s="97"/>
      <c r="F55" s="97"/>
      <c r="G55" s="256">
        <f>G56</f>
        <v>0</v>
      </c>
    </row>
    <row r="56" spans="1:7" s="64" customFormat="1" ht="51" hidden="1">
      <c r="A56" s="241" t="s">
        <v>56</v>
      </c>
      <c r="B56" s="242" t="s">
        <v>8</v>
      </c>
      <c r="C56" s="78" t="s">
        <v>6</v>
      </c>
      <c r="D56" s="78" t="s">
        <v>12</v>
      </c>
      <c r="E56" s="79" t="s">
        <v>199</v>
      </c>
      <c r="F56" s="79"/>
      <c r="G56" s="86">
        <f>G57</f>
        <v>0</v>
      </c>
    </row>
    <row r="57" spans="1:7" s="64" customFormat="1" hidden="1">
      <c r="A57" s="241" t="s">
        <v>48</v>
      </c>
      <c r="B57" s="78" t="s">
        <v>8</v>
      </c>
      <c r="C57" s="79" t="s">
        <v>6</v>
      </c>
      <c r="D57" s="79" t="s">
        <v>12</v>
      </c>
      <c r="E57" s="79" t="s">
        <v>204</v>
      </c>
      <c r="F57" s="79"/>
      <c r="G57" s="86">
        <f>SUM(G58)</f>
        <v>0</v>
      </c>
    </row>
    <row r="58" spans="1:7" s="64" customFormat="1" ht="38.25" hidden="1">
      <c r="A58" s="92" t="s">
        <v>20</v>
      </c>
      <c r="B58" s="242" t="s">
        <v>8</v>
      </c>
      <c r="C58" s="78" t="s">
        <v>6</v>
      </c>
      <c r="D58" s="78" t="s">
        <v>12</v>
      </c>
      <c r="E58" s="79" t="s">
        <v>205</v>
      </c>
      <c r="F58" s="97"/>
      <c r="G58" s="256">
        <f>G59+G60</f>
        <v>0</v>
      </c>
    </row>
    <row r="59" spans="1:7" s="64" customFormat="1" ht="33" hidden="1" customHeight="1">
      <c r="A59" s="241" t="s">
        <v>57</v>
      </c>
      <c r="B59" s="255" t="s">
        <v>8</v>
      </c>
      <c r="C59" s="78" t="s">
        <v>6</v>
      </c>
      <c r="D59" s="78" t="s">
        <v>12</v>
      </c>
      <c r="E59" s="79" t="s">
        <v>205</v>
      </c>
      <c r="F59" s="79" t="s">
        <v>58</v>
      </c>
      <c r="G59" s="86"/>
    </row>
    <row r="60" spans="1:7" s="64" customFormat="1" ht="39.75" hidden="1" customHeight="1">
      <c r="A60" s="244" t="s">
        <v>60</v>
      </c>
      <c r="B60" s="255" t="s">
        <v>8</v>
      </c>
      <c r="C60" s="78" t="s">
        <v>6</v>
      </c>
      <c r="D60" s="78" t="s">
        <v>12</v>
      </c>
      <c r="E60" s="79" t="s">
        <v>205</v>
      </c>
      <c r="F60" s="79" t="s">
        <v>61</v>
      </c>
      <c r="G60" s="86"/>
    </row>
    <row r="61" spans="1:7" s="64" customFormat="1" ht="13.9" customHeight="1">
      <c r="A61" s="252" t="s">
        <v>9</v>
      </c>
      <c r="B61" s="161" t="s">
        <v>8</v>
      </c>
      <c r="C61" s="240" t="s">
        <v>6</v>
      </c>
      <c r="D61" s="161"/>
      <c r="E61" s="253"/>
      <c r="F61" s="161"/>
      <c r="G61" s="254">
        <f>G62</f>
        <v>344800</v>
      </c>
    </row>
    <row r="62" spans="1:7" s="64" customFormat="1" ht="14.1" customHeight="1">
      <c r="A62" s="252" t="s">
        <v>10</v>
      </c>
      <c r="B62" s="257" t="s">
        <v>8</v>
      </c>
      <c r="C62" s="101" t="s">
        <v>6</v>
      </c>
      <c r="D62" s="97" t="s">
        <v>12</v>
      </c>
      <c r="E62" s="97"/>
      <c r="F62" s="97"/>
      <c r="G62" s="239">
        <f>G63</f>
        <v>344800</v>
      </c>
    </row>
    <row r="63" spans="1:7" s="64" customFormat="1" ht="54" customHeight="1">
      <c r="A63" s="241" t="s">
        <v>56</v>
      </c>
      <c r="B63" s="242" t="s">
        <v>8</v>
      </c>
      <c r="C63" s="78" t="s">
        <v>6</v>
      </c>
      <c r="D63" s="78" t="s">
        <v>12</v>
      </c>
      <c r="E63" s="79" t="s">
        <v>199</v>
      </c>
      <c r="F63" s="79"/>
      <c r="G63" s="86">
        <f>G64</f>
        <v>344800</v>
      </c>
    </row>
    <row r="64" spans="1:7" s="64" customFormat="1" ht="13.15" customHeight="1">
      <c r="A64" s="241" t="s">
        <v>48</v>
      </c>
      <c r="B64" s="78" t="s">
        <v>8</v>
      </c>
      <c r="C64" s="79" t="s">
        <v>6</v>
      </c>
      <c r="D64" s="79" t="s">
        <v>12</v>
      </c>
      <c r="E64" s="79" t="s">
        <v>204</v>
      </c>
      <c r="F64" s="79"/>
      <c r="G64" s="86">
        <f>SUM(G65)</f>
        <v>344800</v>
      </c>
    </row>
    <row r="65" spans="1:7" s="64" customFormat="1" ht="39.75" customHeight="1">
      <c r="A65" s="92" t="s">
        <v>20</v>
      </c>
      <c r="B65" s="242" t="s">
        <v>8</v>
      </c>
      <c r="C65" s="78" t="s">
        <v>6</v>
      </c>
      <c r="D65" s="78" t="s">
        <v>12</v>
      </c>
      <c r="E65" s="79" t="s">
        <v>205</v>
      </c>
      <c r="F65" s="97"/>
      <c r="G65" s="256">
        <f>G66+G67</f>
        <v>344800</v>
      </c>
    </row>
    <row r="66" spans="1:7" s="64" customFormat="1" ht="25.5">
      <c r="A66" s="241" t="s">
        <v>57</v>
      </c>
      <c r="B66" s="255" t="s">
        <v>8</v>
      </c>
      <c r="C66" s="78" t="s">
        <v>6</v>
      </c>
      <c r="D66" s="78" t="s">
        <v>12</v>
      </c>
      <c r="E66" s="79" t="s">
        <v>205</v>
      </c>
      <c r="F66" s="79" t="s">
        <v>58</v>
      </c>
      <c r="G66" s="86">
        <v>318800</v>
      </c>
    </row>
    <row r="67" spans="1:7" s="64" customFormat="1">
      <c r="A67" s="241" t="s">
        <v>329</v>
      </c>
      <c r="B67" s="255" t="s">
        <v>8</v>
      </c>
      <c r="C67" s="78" t="s">
        <v>6</v>
      </c>
      <c r="D67" s="78" t="s">
        <v>12</v>
      </c>
      <c r="E67" s="79" t="s">
        <v>205</v>
      </c>
      <c r="F67" s="79" t="s">
        <v>61</v>
      </c>
      <c r="G67" s="86">
        <v>26000</v>
      </c>
    </row>
    <row r="68" spans="1:7" s="64" customFormat="1" ht="25.5">
      <c r="A68" s="238" t="s">
        <v>11</v>
      </c>
      <c r="B68" s="243" t="s">
        <v>8</v>
      </c>
      <c r="C68" s="161" t="s">
        <v>12</v>
      </c>
      <c r="D68" s="161"/>
      <c r="E68" s="161"/>
      <c r="F68" s="161"/>
      <c r="G68" s="254">
        <f>G69</f>
        <v>31000</v>
      </c>
    </row>
    <row r="69" spans="1:7" s="64" customFormat="1" ht="40.15" customHeight="1">
      <c r="A69" s="238" t="s">
        <v>360</v>
      </c>
      <c r="B69" s="262" t="s">
        <v>8</v>
      </c>
      <c r="C69" s="263" t="s">
        <v>12</v>
      </c>
      <c r="D69" s="263" t="s">
        <v>13</v>
      </c>
      <c r="E69" s="263"/>
      <c r="F69" s="263"/>
      <c r="G69" s="264">
        <f>G70</f>
        <v>31000</v>
      </c>
    </row>
    <row r="70" spans="1:7" s="64" customFormat="1" ht="54" customHeight="1">
      <c r="A70" s="251" t="s">
        <v>331</v>
      </c>
      <c r="B70" s="78" t="s">
        <v>8</v>
      </c>
      <c r="C70" s="79" t="s">
        <v>12</v>
      </c>
      <c r="D70" s="79" t="s">
        <v>13</v>
      </c>
      <c r="E70" s="79" t="s">
        <v>212</v>
      </c>
      <c r="F70" s="79"/>
      <c r="G70" s="86">
        <f>G71+G75</f>
        <v>31000</v>
      </c>
    </row>
    <row r="71" spans="1:7" s="64" customFormat="1" ht="53.45" customHeight="1">
      <c r="A71" s="246" t="s">
        <v>335</v>
      </c>
      <c r="B71" s="78" t="s">
        <v>8</v>
      </c>
      <c r="C71" s="79" t="s">
        <v>12</v>
      </c>
      <c r="D71" s="79" t="s">
        <v>13</v>
      </c>
      <c r="E71" s="79" t="s">
        <v>213</v>
      </c>
      <c r="F71" s="79"/>
      <c r="G71" s="86">
        <f>G73</f>
        <v>1000</v>
      </c>
    </row>
    <row r="72" spans="1:7" s="64" customFormat="1" ht="38.25">
      <c r="A72" s="265" t="s">
        <v>124</v>
      </c>
      <c r="B72" s="78" t="s">
        <v>8</v>
      </c>
      <c r="C72" s="79" t="s">
        <v>12</v>
      </c>
      <c r="D72" s="79" t="s">
        <v>13</v>
      </c>
      <c r="E72" s="79" t="s">
        <v>214</v>
      </c>
      <c r="F72" s="79"/>
      <c r="G72" s="86">
        <f>G74</f>
        <v>1000</v>
      </c>
    </row>
    <row r="73" spans="1:7" s="64" customFormat="1" ht="25.5">
      <c r="A73" s="266" t="s">
        <v>126</v>
      </c>
      <c r="B73" s="78" t="s">
        <v>8</v>
      </c>
      <c r="C73" s="79" t="s">
        <v>12</v>
      </c>
      <c r="D73" s="79" t="s">
        <v>13</v>
      </c>
      <c r="E73" s="79" t="s">
        <v>215</v>
      </c>
      <c r="F73" s="258"/>
      <c r="G73" s="259">
        <f>G74</f>
        <v>1000</v>
      </c>
    </row>
    <row r="74" spans="1:7" s="64" customFormat="1" ht="36" customHeight="1">
      <c r="A74" s="244" t="s">
        <v>60</v>
      </c>
      <c r="B74" s="78" t="s">
        <v>8</v>
      </c>
      <c r="C74" s="79" t="s">
        <v>12</v>
      </c>
      <c r="D74" s="79" t="s">
        <v>13</v>
      </c>
      <c r="E74" s="79" t="s">
        <v>215</v>
      </c>
      <c r="F74" s="79" t="s">
        <v>61</v>
      </c>
      <c r="G74" s="86">
        <v>1000</v>
      </c>
    </row>
    <row r="75" spans="1:7" s="64" customFormat="1" ht="38.25">
      <c r="A75" s="246" t="s">
        <v>336</v>
      </c>
      <c r="B75" s="78" t="s">
        <v>8</v>
      </c>
      <c r="C75" s="79" t="s">
        <v>12</v>
      </c>
      <c r="D75" s="79" t="s">
        <v>13</v>
      </c>
      <c r="E75" s="79" t="s">
        <v>216</v>
      </c>
      <c r="F75" s="79"/>
      <c r="G75" s="86">
        <f>G76</f>
        <v>30000</v>
      </c>
    </row>
    <row r="76" spans="1:7" s="64" customFormat="1" ht="25.5">
      <c r="A76" s="247" t="s">
        <v>129</v>
      </c>
      <c r="B76" s="78" t="s">
        <v>8</v>
      </c>
      <c r="C76" s="79" t="s">
        <v>12</v>
      </c>
      <c r="D76" s="79" t="s">
        <v>13</v>
      </c>
      <c r="E76" s="79" t="s">
        <v>217</v>
      </c>
      <c r="F76" s="79"/>
      <c r="G76" s="86">
        <f>G78</f>
        <v>30000</v>
      </c>
    </row>
    <row r="77" spans="1:7" s="64" customFormat="1" ht="25.5">
      <c r="A77" s="266" t="s">
        <v>126</v>
      </c>
      <c r="B77" s="78" t="s">
        <v>8</v>
      </c>
      <c r="C77" s="79" t="s">
        <v>12</v>
      </c>
      <c r="D77" s="79" t="s">
        <v>13</v>
      </c>
      <c r="E77" s="79" t="s">
        <v>218</v>
      </c>
      <c r="F77" s="258"/>
      <c r="G77" s="259">
        <f>G78</f>
        <v>30000</v>
      </c>
    </row>
    <row r="78" spans="1:7" s="64" customFormat="1" ht="39" customHeight="1">
      <c r="A78" s="244" t="s">
        <v>60</v>
      </c>
      <c r="B78" s="78" t="s">
        <v>8</v>
      </c>
      <c r="C78" s="79" t="s">
        <v>12</v>
      </c>
      <c r="D78" s="79" t="s">
        <v>13</v>
      </c>
      <c r="E78" s="79" t="s">
        <v>218</v>
      </c>
      <c r="F78" s="79" t="s">
        <v>61</v>
      </c>
      <c r="G78" s="86">
        <v>30000</v>
      </c>
    </row>
    <row r="79" spans="1:7" s="64" customFormat="1" ht="20.25" customHeight="1">
      <c r="A79" s="238" t="s">
        <v>41</v>
      </c>
      <c r="B79" s="243" t="s">
        <v>8</v>
      </c>
      <c r="C79" s="161" t="s">
        <v>7</v>
      </c>
      <c r="D79" s="161"/>
      <c r="E79" s="79"/>
      <c r="F79" s="79"/>
      <c r="G79" s="162">
        <f>G85+G80</f>
        <v>3598616.47</v>
      </c>
    </row>
    <row r="80" spans="1:7" s="64" customFormat="1" ht="18" customHeight="1">
      <c r="A80" s="268" t="s">
        <v>441</v>
      </c>
      <c r="B80" s="243" t="s">
        <v>8</v>
      </c>
      <c r="C80" s="161" t="s">
        <v>7</v>
      </c>
      <c r="D80" s="161" t="s">
        <v>442</v>
      </c>
      <c r="E80" s="161"/>
      <c r="F80" s="161"/>
      <c r="G80" s="102">
        <f>G81</f>
        <v>851275.64</v>
      </c>
    </row>
    <row r="81" spans="1:7" s="64" customFormat="1" ht="41.25" customHeight="1">
      <c r="A81" s="244" t="s">
        <v>443</v>
      </c>
      <c r="B81" s="242" t="s">
        <v>8</v>
      </c>
      <c r="C81" s="79" t="s">
        <v>7</v>
      </c>
      <c r="D81" s="79" t="s">
        <v>442</v>
      </c>
      <c r="E81" s="79" t="s">
        <v>444</v>
      </c>
      <c r="F81" s="79"/>
      <c r="G81" s="98">
        <f>G82</f>
        <v>851275.64</v>
      </c>
    </row>
    <row r="82" spans="1:7" s="64" customFormat="1" ht="41.25" customHeight="1">
      <c r="A82" s="244" t="s">
        <v>445</v>
      </c>
      <c r="B82" s="242" t="s">
        <v>8</v>
      </c>
      <c r="C82" s="79" t="s">
        <v>7</v>
      </c>
      <c r="D82" s="79" t="s">
        <v>442</v>
      </c>
      <c r="E82" s="79" t="s">
        <v>446</v>
      </c>
      <c r="F82" s="79"/>
      <c r="G82" s="98">
        <f>G83</f>
        <v>851275.64</v>
      </c>
    </row>
    <row r="83" spans="1:7" s="64" customFormat="1" ht="24.75" customHeight="1">
      <c r="A83" s="244" t="s">
        <v>447</v>
      </c>
      <c r="B83" s="242" t="s">
        <v>8</v>
      </c>
      <c r="C83" s="79" t="s">
        <v>7</v>
      </c>
      <c r="D83" s="79" t="s">
        <v>442</v>
      </c>
      <c r="E83" s="79" t="s">
        <v>448</v>
      </c>
      <c r="F83" s="79"/>
      <c r="G83" s="98">
        <f>G84</f>
        <v>851275.64</v>
      </c>
    </row>
    <row r="84" spans="1:7" s="64" customFormat="1" ht="41.25" customHeight="1">
      <c r="A84" s="244" t="s">
        <v>60</v>
      </c>
      <c r="B84" s="242" t="s">
        <v>8</v>
      </c>
      <c r="C84" s="79" t="s">
        <v>7</v>
      </c>
      <c r="D84" s="79" t="s">
        <v>442</v>
      </c>
      <c r="E84" s="79" t="s">
        <v>448</v>
      </c>
      <c r="F84" s="79" t="s">
        <v>61</v>
      </c>
      <c r="G84" s="98">
        <v>851275.64</v>
      </c>
    </row>
    <row r="85" spans="1:7" s="64" customFormat="1" ht="25.5">
      <c r="A85" s="238" t="s">
        <v>72</v>
      </c>
      <c r="B85" s="240" t="s">
        <v>8</v>
      </c>
      <c r="C85" s="161" t="s">
        <v>7</v>
      </c>
      <c r="D85" s="161" t="s">
        <v>40</v>
      </c>
      <c r="E85" s="161"/>
      <c r="F85" s="161"/>
      <c r="G85" s="239">
        <f>G86</f>
        <v>2747340.83</v>
      </c>
    </row>
    <row r="86" spans="1:7" s="64" customFormat="1" ht="51">
      <c r="A86" s="241" t="s">
        <v>56</v>
      </c>
      <c r="B86" s="78" t="s">
        <v>8</v>
      </c>
      <c r="C86" s="79" t="s">
        <v>7</v>
      </c>
      <c r="D86" s="79" t="s">
        <v>40</v>
      </c>
      <c r="E86" s="79" t="s">
        <v>199</v>
      </c>
      <c r="F86" s="78"/>
      <c r="G86" s="86">
        <f>G87</f>
        <v>2747340.83</v>
      </c>
    </row>
    <row r="87" spans="1:7" s="64" customFormat="1">
      <c r="A87" s="241" t="s">
        <v>48</v>
      </c>
      <c r="B87" s="78" t="s">
        <v>8</v>
      </c>
      <c r="C87" s="79" t="s">
        <v>7</v>
      </c>
      <c r="D87" s="79" t="s">
        <v>40</v>
      </c>
      <c r="E87" s="79" t="s">
        <v>204</v>
      </c>
      <c r="F87" s="78"/>
      <c r="G87" s="86">
        <f>G88</f>
        <v>2747340.83</v>
      </c>
    </row>
    <row r="88" spans="1:7" s="64" customFormat="1" ht="38.450000000000003" customHeight="1">
      <c r="A88" s="244" t="s">
        <v>297</v>
      </c>
      <c r="B88" s="78" t="s">
        <v>8</v>
      </c>
      <c r="C88" s="79" t="s">
        <v>7</v>
      </c>
      <c r="D88" s="79" t="s">
        <v>40</v>
      </c>
      <c r="E88" s="78" t="s">
        <v>225</v>
      </c>
      <c r="F88" s="79"/>
      <c r="G88" s="86">
        <f>SUM(G89)</f>
        <v>2747340.83</v>
      </c>
    </row>
    <row r="89" spans="1:7" s="64" customFormat="1" ht="30" customHeight="1">
      <c r="A89" s="244" t="s">
        <v>361</v>
      </c>
      <c r="B89" s="78" t="s">
        <v>8</v>
      </c>
      <c r="C89" s="79" t="s">
        <v>7</v>
      </c>
      <c r="D89" s="79" t="s">
        <v>40</v>
      </c>
      <c r="E89" s="78" t="s">
        <v>225</v>
      </c>
      <c r="F89" s="79" t="s">
        <v>58</v>
      </c>
      <c r="G89" s="98">
        <v>2747340.83</v>
      </c>
    </row>
    <row r="90" spans="1:7" s="64" customFormat="1" ht="15" customHeight="1">
      <c r="A90" s="238" t="s">
        <v>84</v>
      </c>
      <c r="B90" s="240" t="s">
        <v>8</v>
      </c>
      <c r="C90" s="161" t="s">
        <v>14</v>
      </c>
      <c r="D90" s="161"/>
      <c r="E90" s="161"/>
      <c r="F90" s="161"/>
      <c r="G90" s="254">
        <f>G95</f>
        <v>502500</v>
      </c>
    </row>
    <row r="91" spans="1:7" s="64" customFormat="1" hidden="1">
      <c r="A91" s="238" t="s">
        <v>110</v>
      </c>
      <c r="B91" s="240" t="s">
        <v>8</v>
      </c>
      <c r="C91" s="240" t="s">
        <v>14</v>
      </c>
      <c r="D91" s="240" t="s">
        <v>5</v>
      </c>
      <c r="E91" s="260"/>
      <c r="F91" s="79"/>
      <c r="G91" s="254">
        <f>SUM(G92)</f>
        <v>0</v>
      </c>
    </row>
    <row r="92" spans="1:7" s="64" customFormat="1" ht="51" hidden="1">
      <c r="A92" s="241" t="s">
        <v>56</v>
      </c>
      <c r="B92" s="242" t="s">
        <v>8</v>
      </c>
      <c r="C92" s="79" t="s">
        <v>14</v>
      </c>
      <c r="D92" s="79" t="s">
        <v>5</v>
      </c>
      <c r="E92" s="79" t="s">
        <v>199</v>
      </c>
      <c r="F92" s="161"/>
      <c r="G92" s="269">
        <f>SUM(G93)</f>
        <v>0</v>
      </c>
    </row>
    <row r="93" spans="1:7" s="64" customFormat="1" ht="25.5" hidden="1">
      <c r="A93" s="92" t="s">
        <v>112</v>
      </c>
      <c r="B93" s="242" t="s">
        <v>8</v>
      </c>
      <c r="C93" s="79" t="s">
        <v>14</v>
      </c>
      <c r="D93" s="79" t="s">
        <v>5</v>
      </c>
      <c r="E93" s="79" t="s">
        <v>111</v>
      </c>
      <c r="F93" s="79"/>
      <c r="G93" s="86">
        <f>SUM(G94)</f>
        <v>0</v>
      </c>
    </row>
    <row r="94" spans="1:7" s="64" customFormat="1" ht="38.25" hidden="1">
      <c r="A94" s="244" t="s">
        <v>60</v>
      </c>
      <c r="B94" s="242" t="s">
        <v>8</v>
      </c>
      <c r="C94" s="79" t="s">
        <v>14</v>
      </c>
      <c r="D94" s="79" t="s">
        <v>5</v>
      </c>
      <c r="E94" s="79" t="s">
        <v>111</v>
      </c>
      <c r="F94" s="79" t="s">
        <v>61</v>
      </c>
      <c r="G94" s="86"/>
    </row>
    <row r="95" spans="1:7" s="64" customFormat="1">
      <c r="A95" s="238" t="s">
        <v>15</v>
      </c>
      <c r="B95" s="243" t="s">
        <v>8</v>
      </c>
      <c r="C95" s="161" t="s">
        <v>14</v>
      </c>
      <c r="D95" s="161" t="s">
        <v>12</v>
      </c>
      <c r="E95" s="161"/>
      <c r="F95" s="161"/>
      <c r="G95" s="254">
        <f>G96</f>
        <v>502500</v>
      </c>
    </row>
    <row r="96" spans="1:7" s="64" customFormat="1" ht="52.5" customHeight="1">
      <c r="A96" s="246" t="s">
        <v>331</v>
      </c>
      <c r="B96" s="78" t="s">
        <v>8</v>
      </c>
      <c r="C96" s="79" t="s">
        <v>14</v>
      </c>
      <c r="D96" s="79" t="s">
        <v>12</v>
      </c>
      <c r="E96" s="79" t="s">
        <v>212</v>
      </c>
      <c r="F96" s="79"/>
      <c r="G96" s="86">
        <f>G97+G101+G109</f>
        <v>502500</v>
      </c>
    </row>
    <row r="97" spans="1:7" s="64" customFormat="1" ht="51">
      <c r="A97" s="246" t="s">
        <v>337</v>
      </c>
      <c r="B97" s="78" t="s">
        <v>8</v>
      </c>
      <c r="C97" s="79" t="s">
        <v>14</v>
      </c>
      <c r="D97" s="79" t="s">
        <v>12</v>
      </c>
      <c r="E97" s="79" t="s">
        <v>228</v>
      </c>
      <c r="F97" s="79"/>
      <c r="G97" s="86">
        <f>G99</f>
        <v>500</v>
      </c>
    </row>
    <row r="98" spans="1:7" s="64" customFormat="1" ht="25.5">
      <c r="A98" s="247" t="s">
        <v>143</v>
      </c>
      <c r="B98" s="78" t="s">
        <v>8</v>
      </c>
      <c r="C98" s="79" t="s">
        <v>14</v>
      </c>
      <c r="D98" s="79" t="s">
        <v>12</v>
      </c>
      <c r="E98" s="79" t="s">
        <v>229</v>
      </c>
      <c r="F98" s="79"/>
      <c r="G98" s="86">
        <f>G100</f>
        <v>500</v>
      </c>
    </row>
    <row r="99" spans="1:7" s="64" customFormat="1" ht="38.25">
      <c r="A99" s="247" t="s">
        <v>145</v>
      </c>
      <c r="B99" s="78" t="s">
        <v>8</v>
      </c>
      <c r="C99" s="79" t="s">
        <v>14</v>
      </c>
      <c r="D99" s="79" t="s">
        <v>12</v>
      </c>
      <c r="E99" s="79" t="s">
        <v>230</v>
      </c>
      <c r="F99" s="258"/>
      <c r="G99" s="259">
        <f>G100</f>
        <v>500</v>
      </c>
    </row>
    <row r="100" spans="1:7" s="64" customFormat="1" ht="37.5" customHeight="1">
      <c r="A100" s="244" t="s">
        <v>60</v>
      </c>
      <c r="B100" s="78" t="s">
        <v>8</v>
      </c>
      <c r="C100" s="79" t="s">
        <v>14</v>
      </c>
      <c r="D100" s="79" t="s">
        <v>12</v>
      </c>
      <c r="E100" s="79" t="s">
        <v>230</v>
      </c>
      <c r="F100" s="79" t="s">
        <v>61</v>
      </c>
      <c r="G100" s="86">
        <v>500</v>
      </c>
    </row>
    <row r="101" spans="1:7" s="64" customFormat="1" ht="38.25">
      <c r="A101" s="251" t="s">
        <v>338</v>
      </c>
      <c r="B101" s="242" t="s">
        <v>8</v>
      </c>
      <c r="C101" s="78" t="s">
        <v>14</v>
      </c>
      <c r="D101" s="79" t="s">
        <v>12</v>
      </c>
      <c r="E101" s="79" t="s">
        <v>231</v>
      </c>
      <c r="F101" s="79"/>
      <c r="G101" s="86">
        <f>G102</f>
        <v>501000</v>
      </c>
    </row>
    <row r="102" spans="1:7" s="64" customFormat="1" ht="25.5">
      <c r="A102" s="247" t="s">
        <v>157</v>
      </c>
      <c r="B102" s="242" t="s">
        <v>8</v>
      </c>
      <c r="C102" s="78" t="s">
        <v>14</v>
      </c>
      <c r="D102" s="79" t="s">
        <v>12</v>
      </c>
      <c r="E102" s="260" t="s">
        <v>232</v>
      </c>
      <c r="F102" s="260"/>
      <c r="G102" s="86">
        <f>G105+G103+G107</f>
        <v>501000</v>
      </c>
    </row>
    <row r="103" spans="1:7" s="64" customFormat="1">
      <c r="A103" s="270" t="s">
        <v>235</v>
      </c>
      <c r="B103" s="78" t="s">
        <v>8</v>
      </c>
      <c r="C103" s="78" t="s">
        <v>14</v>
      </c>
      <c r="D103" s="79" t="s">
        <v>12</v>
      </c>
      <c r="E103" s="79" t="s">
        <v>234</v>
      </c>
      <c r="F103" s="79"/>
      <c r="G103" s="86">
        <f>G104</f>
        <v>430000</v>
      </c>
    </row>
    <row r="104" spans="1:7" s="64" customFormat="1" ht="42" customHeight="1">
      <c r="A104" s="244" t="s">
        <v>60</v>
      </c>
      <c r="B104" s="242" t="s">
        <v>8</v>
      </c>
      <c r="C104" s="78" t="s">
        <v>14</v>
      </c>
      <c r="D104" s="79" t="s">
        <v>12</v>
      </c>
      <c r="E104" s="79" t="s">
        <v>234</v>
      </c>
      <c r="F104" s="260" t="s">
        <v>61</v>
      </c>
      <c r="G104" s="86">
        <v>430000</v>
      </c>
    </row>
    <row r="105" spans="1:7" s="64" customFormat="1" ht="25.5">
      <c r="A105" s="270" t="s">
        <v>159</v>
      </c>
      <c r="B105" s="78" t="s">
        <v>8</v>
      </c>
      <c r="C105" s="78" t="s">
        <v>14</v>
      </c>
      <c r="D105" s="79" t="s">
        <v>12</v>
      </c>
      <c r="E105" s="79" t="s">
        <v>233</v>
      </c>
      <c r="F105" s="79"/>
      <c r="G105" s="86">
        <f>G106</f>
        <v>1000</v>
      </c>
    </row>
    <row r="106" spans="1:7" s="64" customFormat="1" ht="23.45" customHeight="1">
      <c r="A106" s="244" t="s">
        <v>60</v>
      </c>
      <c r="B106" s="242" t="s">
        <v>8</v>
      </c>
      <c r="C106" s="78" t="s">
        <v>14</v>
      </c>
      <c r="D106" s="79" t="s">
        <v>12</v>
      </c>
      <c r="E106" s="79" t="s">
        <v>233</v>
      </c>
      <c r="F106" s="260" t="s">
        <v>61</v>
      </c>
      <c r="G106" s="86">
        <v>1000</v>
      </c>
    </row>
    <row r="107" spans="1:7" s="64" customFormat="1" ht="16.5" customHeight="1">
      <c r="A107" s="270" t="s">
        <v>163</v>
      </c>
      <c r="B107" s="78" t="s">
        <v>8</v>
      </c>
      <c r="C107" s="78" t="s">
        <v>14</v>
      </c>
      <c r="D107" s="79" t="s">
        <v>12</v>
      </c>
      <c r="E107" s="79" t="s">
        <v>236</v>
      </c>
      <c r="F107" s="79"/>
      <c r="G107" s="86">
        <f>G108</f>
        <v>70000</v>
      </c>
    </row>
    <row r="108" spans="1:7" s="64" customFormat="1" ht="42.75" customHeight="1">
      <c r="A108" s="244" t="s">
        <v>60</v>
      </c>
      <c r="B108" s="242" t="s">
        <v>8</v>
      </c>
      <c r="C108" s="78" t="s">
        <v>14</v>
      </c>
      <c r="D108" s="79" t="s">
        <v>12</v>
      </c>
      <c r="E108" s="79" t="s">
        <v>236</v>
      </c>
      <c r="F108" s="260" t="s">
        <v>61</v>
      </c>
      <c r="G108" s="86">
        <v>70000</v>
      </c>
    </row>
    <row r="109" spans="1:7" s="64" customFormat="1" ht="40.9" customHeight="1">
      <c r="A109" s="251" t="s">
        <v>339</v>
      </c>
      <c r="B109" s="242" t="s">
        <v>8</v>
      </c>
      <c r="C109" s="78" t="s">
        <v>14</v>
      </c>
      <c r="D109" s="79" t="s">
        <v>12</v>
      </c>
      <c r="E109" s="79" t="s">
        <v>314</v>
      </c>
      <c r="F109" s="260"/>
      <c r="G109" s="86">
        <f>G110</f>
        <v>1000</v>
      </c>
    </row>
    <row r="110" spans="1:7" s="64" customFormat="1" ht="38.450000000000003" customHeight="1">
      <c r="A110" s="244" t="s">
        <v>316</v>
      </c>
      <c r="B110" s="242" t="s">
        <v>8</v>
      </c>
      <c r="C110" s="78" t="s">
        <v>14</v>
      </c>
      <c r="D110" s="79" t="s">
        <v>12</v>
      </c>
      <c r="E110" s="79" t="s">
        <v>315</v>
      </c>
      <c r="F110" s="260"/>
      <c r="G110" s="86">
        <f>G112</f>
        <v>1000</v>
      </c>
    </row>
    <row r="111" spans="1:7" s="64" customFormat="1" ht="31.5" customHeight="1">
      <c r="A111" s="244" t="s">
        <v>317</v>
      </c>
      <c r="B111" s="242" t="s">
        <v>8</v>
      </c>
      <c r="C111" s="78" t="s">
        <v>14</v>
      </c>
      <c r="D111" s="79" t="s">
        <v>12</v>
      </c>
      <c r="E111" s="79" t="s">
        <v>318</v>
      </c>
      <c r="F111" s="260"/>
      <c r="G111" s="86">
        <v>1000</v>
      </c>
    </row>
    <row r="112" spans="1:7" s="64" customFormat="1" ht="36.75" customHeight="1">
      <c r="A112" s="244" t="s">
        <v>60</v>
      </c>
      <c r="B112" s="242" t="s">
        <v>8</v>
      </c>
      <c r="C112" s="78" t="s">
        <v>14</v>
      </c>
      <c r="D112" s="79" t="s">
        <v>12</v>
      </c>
      <c r="E112" s="79" t="s">
        <v>318</v>
      </c>
      <c r="F112" s="260" t="s">
        <v>61</v>
      </c>
      <c r="G112" s="86">
        <v>1000</v>
      </c>
    </row>
    <row r="113" spans="1:7" s="64" customFormat="1" ht="25.5" hidden="1">
      <c r="A113" s="246" t="s">
        <v>313</v>
      </c>
      <c r="B113" s="242" t="s">
        <v>8</v>
      </c>
      <c r="C113" s="79" t="s">
        <v>14</v>
      </c>
      <c r="D113" s="79" t="s">
        <v>14</v>
      </c>
      <c r="E113" s="79" t="s">
        <v>226</v>
      </c>
      <c r="F113" s="161"/>
      <c r="G113" s="269" t="e">
        <f>SUM(G114)</f>
        <v>#REF!</v>
      </c>
    </row>
    <row r="114" spans="1:7" s="64" customFormat="1" ht="16.149999999999999" hidden="1" customHeight="1">
      <c r="A114" s="271" t="s">
        <v>185</v>
      </c>
      <c r="B114" s="242" t="s">
        <v>8</v>
      </c>
      <c r="C114" s="79" t="s">
        <v>14</v>
      </c>
      <c r="D114" s="79" t="s">
        <v>14</v>
      </c>
      <c r="E114" s="79" t="s">
        <v>227</v>
      </c>
      <c r="F114" s="79"/>
      <c r="G114" s="86" t="e">
        <f>SUM(G115)</f>
        <v>#REF!</v>
      </c>
    </row>
    <row r="115" spans="1:7" s="64" customFormat="1" ht="27" hidden="1" customHeight="1">
      <c r="A115" s="92" t="s">
        <v>91</v>
      </c>
      <c r="B115" s="242" t="s">
        <v>8</v>
      </c>
      <c r="C115" s="79" t="s">
        <v>14</v>
      </c>
      <c r="D115" s="79" t="s">
        <v>14</v>
      </c>
      <c r="E115" s="79" t="s">
        <v>237</v>
      </c>
      <c r="F115" s="79"/>
      <c r="G115" s="86" t="e">
        <f>#REF!</f>
        <v>#REF!</v>
      </c>
    </row>
    <row r="116" spans="1:7" s="64" customFormat="1" ht="16.899999999999999" customHeight="1">
      <c r="A116" s="238" t="s">
        <v>79</v>
      </c>
      <c r="B116" s="243" t="s">
        <v>8</v>
      </c>
      <c r="C116" s="161" t="s">
        <v>16</v>
      </c>
      <c r="D116" s="161"/>
      <c r="E116" s="161"/>
      <c r="F116" s="161"/>
      <c r="G116" s="254">
        <f>G117+G138</f>
        <v>4892581.5999999996</v>
      </c>
    </row>
    <row r="117" spans="1:7" s="64" customFormat="1">
      <c r="A117" s="252" t="s">
        <v>17</v>
      </c>
      <c r="B117" s="257" t="s">
        <v>8</v>
      </c>
      <c r="C117" s="101" t="s">
        <v>16</v>
      </c>
      <c r="D117" s="101" t="s">
        <v>5</v>
      </c>
      <c r="E117" s="97"/>
      <c r="F117" s="97"/>
      <c r="G117" s="102">
        <f>G123+G118</f>
        <v>2799552.25</v>
      </c>
    </row>
    <row r="118" spans="1:7" s="64" customFormat="1" ht="51">
      <c r="A118" s="251" t="s">
        <v>331</v>
      </c>
      <c r="B118" s="272" t="s">
        <v>8</v>
      </c>
      <c r="C118" s="79" t="s">
        <v>16</v>
      </c>
      <c r="D118" s="78" t="s">
        <v>5</v>
      </c>
      <c r="E118" s="79" t="s">
        <v>212</v>
      </c>
      <c r="F118" s="78"/>
      <c r="G118" s="86">
        <f>G119</f>
        <v>500</v>
      </c>
    </row>
    <row r="119" spans="1:7" s="64" customFormat="1" ht="51">
      <c r="A119" s="246" t="s">
        <v>337</v>
      </c>
      <c r="B119" s="78" t="s">
        <v>8</v>
      </c>
      <c r="C119" s="79" t="s">
        <v>16</v>
      </c>
      <c r="D119" s="78" t="s">
        <v>5</v>
      </c>
      <c r="E119" s="79" t="s">
        <v>228</v>
      </c>
      <c r="F119" s="78"/>
      <c r="G119" s="86">
        <f>G122</f>
        <v>500</v>
      </c>
    </row>
    <row r="120" spans="1:7" s="64" customFormat="1" ht="25.5">
      <c r="A120" s="247" t="s">
        <v>143</v>
      </c>
      <c r="B120" s="272" t="s">
        <v>8</v>
      </c>
      <c r="C120" s="79" t="s">
        <v>16</v>
      </c>
      <c r="D120" s="78" t="s">
        <v>5</v>
      </c>
      <c r="E120" s="79" t="s">
        <v>229</v>
      </c>
      <c r="F120" s="78"/>
      <c r="G120" s="86">
        <f>G121</f>
        <v>500</v>
      </c>
    </row>
    <row r="121" spans="1:7" s="64" customFormat="1" ht="38.25">
      <c r="A121" s="247" t="s">
        <v>145</v>
      </c>
      <c r="B121" s="272" t="s">
        <v>8</v>
      </c>
      <c r="C121" s="79" t="s">
        <v>16</v>
      </c>
      <c r="D121" s="78" t="s">
        <v>5</v>
      </c>
      <c r="E121" s="79" t="s">
        <v>230</v>
      </c>
      <c r="F121" s="78"/>
      <c r="G121" s="86">
        <f>G122</f>
        <v>500</v>
      </c>
    </row>
    <row r="122" spans="1:7" s="64" customFormat="1" ht="27" customHeight="1">
      <c r="A122" s="244" t="s">
        <v>60</v>
      </c>
      <c r="B122" s="78" t="s">
        <v>8</v>
      </c>
      <c r="C122" s="79" t="s">
        <v>16</v>
      </c>
      <c r="D122" s="78" t="s">
        <v>5</v>
      </c>
      <c r="E122" s="79" t="s">
        <v>230</v>
      </c>
      <c r="F122" s="79" t="s">
        <v>61</v>
      </c>
      <c r="G122" s="86">
        <v>500</v>
      </c>
    </row>
    <row r="123" spans="1:7" s="64" customFormat="1" ht="40.15" customHeight="1">
      <c r="A123" s="246" t="s">
        <v>340</v>
      </c>
      <c r="B123" s="272" t="s">
        <v>8</v>
      </c>
      <c r="C123" s="79" t="s">
        <v>16</v>
      </c>
      <c r="D123" s="78" t="s">
        <v>5</v>
      </c>
      <c r="E123" s="79" t="s">
        <v>238</v>
      </c>
      <c r="F123" s="78"/>
      <c r="G123" s="86">
        <f>G124+G130+G134</f>
        <v>2799052.25</v>
      </c>
    </row>
    <row r="124" spans="1:7" s="64" customFormat="1" ht="37.15" customHeight="1">
      <c r="A124" s="273" t="s">
        <v>341</v>
      </c>
      <c r="B124" s="274" t="s">
        <v>8</v>
      </c>
      <c r="C124" s="78" t="s">
        <v>16</v>
      </c>
      <c r="D124" s="79" t="s">
        <v>5</v>
      </c>
      <c r="E124" s="79" t="s">
        <v>239</v>
      </c>
      <c r="F124" s="78"/>
      <c r="G124" s="86">
        <f>G125</f>
        <v>2797052.25</v>
      </c>
    </row>
    <row r="125" spans="1:7" s="64" customFormat="1">
      <c r="A125" s="275" t="s">
        <v>167</v>
      </c>
      <c r="B125" s="274" t="s">
        <v>8</v>
      </c>
      <c r="C125" s="79" t="s">
        <v>16</v>
      </c>
      <c r="D125" s="78" t="s">
        <v>5</v>
      </c>
      <c r="E125" s="79" t="s">
        <v>240</v>
      </c>
      <c r="F125" s="79"/>
      <c r="G125" s="86">
        <f>G126</f>
        <v>2797052.25</v>
      </c>
    </row>
    <row r="126" spans="1:7" s="64" customFormat="1" ht="25.5">
      <c r="A126" s="276" t="s">
        <v>80</v>
      </c>
      <c r="B126" s="78" t="s">
        <v>8</v>
      </c>
      <c r="C126" s="79" t="s">
        <v>16</v>
      </c>
      <c r="D126" s="78" t="s">
        <v>5</v>
      </c>
      <c r="E126" s="79" t="s">
        <v>241</v>
      </c>
      <c r="F126" s="79"/>
      <c r="G126" s="86">
        <f>G127+G128+G129</f>
        <v>2797052.25</v>
      </c>
    </row>
    <row r="127" spans="1:7" s="64" customFormat="1" ht="24.75" customHeight="1">
      <c r="A127" s="244" t="s">
        <v>87</v>
      </c>
      <c r="B127" s="272" t="s">
        <v>8</v>
      </c>
      <c r="C127" s="79" t="s">
        <v>16</v>
      </c>
      <c r="D127" s="78" t="s">
        <v>5</v>
      </c>
      <c r="E127" s="79" t="s">
        <v>241</v>
      </c>
      <c r="F127" s="79" t="s">
        <v>85</v>
      </c>
      <c r="G127" s="86">
        <v>2277170.81</v>
      </c>
    </row>
    <row r="128" spans="1:7" s="64" customFormat="1" ht="45" customHeight="1">
      <c r="A128" s="244" t="s">
        <v>60</v>
      </c>
      <c r="B128" s="272" t="s">
        <v>8</v>
      </c>
      <c r="C128" s="78" t="s">
        <v>16</v>
      </c>
      <c r="D128" s="79" t="s">
        <v>5</v>
      </c>
      <c r="E128" s="79" t="s">
        <v>241</v>
      </c>
      <c r="F128" s="79" t="s">
        <v>61</v>
      </c>
      <c r="G128" s="86">
        <v>478881.44</v>
      </c>
    </row>
    <row r="129" spans="1:7" s="64" customFormat="1">
      <c r="A129" s="245" t="s">
        <v>62</v>
      </c>
      <c r="B129" s="272" t="s">
        <v>8</v>
      </c>
      <c r="C129" s="78" t="s">
        <v>16</v>
      </c>
      <c r="D129" s="79" t="s">
        <v>5</v>
      </c>
      <c r="E129" s="79" t="s">
        <v>241</v>
      </c>
      <c r="F129" s="79" t="s">
        <v>63</v>
      </c>
      <c r="G129" s="86">
        <v>41000</v>
      </c>
    </row>
    <row r="130" spans="1:7" s="64" customFormat="1" ht="25.5">
      <c r="A130" s="277" t="s">
        <v>342</v>
      </c>
      <c r="B130" s="274" t="s">
        <v>8</v>
      </c>
      <c r="C130" s="78" t="s">
        <v>16</v>
      </c>
      <c r="D130" s="79" t="s">
        <v>5</v>
      </c>
      <c r="E130" s="79" t="s">
        <v>243</v>
      </c>
      <c r="F130" s="78"/>
      <c r="G130" s="86">
        <f>G131</f>
        <v>1000</v>
      </c>
    </row>
    <row r="131" spans="1:7" s="64" customFormat="1" ht="25.5">
      <c r="A131" s="270" t="s">
        <v>173</v>
      </c>
      <c r="B131" s="274" t="s">
        <v>8</v>
      </c>
      <c r="C131" s="79" t="s">
        <v>16</v>
      </c>
      <c r="D131" s="78" t="s">
        <v>5</v>
      </c>
      <c r="E131" s="79" t="s">
        <v>244</v>
      </c>
      <c r="F131" s="79"/>
      <c r="G131" s="86">
        <f>G132</f>
        <v>1000</v>
      </c>
    </row>
    <row r="132" spans="1:7" s="64" customFormat="1" ht="25.5">
      <c r="A132" s="278" t="s">
        <v>86</v>
      </c>
      <c r="B132" s="78" t="s">
        <v>8</v>
      </c>
      <c r="C132" s="79" t="s">
        <v>16</v>
      </c>
      <c r="D132" s="78" t="s">
        <v>5</v>
      </c>
      <c r="E132" s="79" t="s">
        <v>245</v>
      </c>
      <c r="F132" s="79"/>
      <c r="G132" s="86">
        <f>G133</f>
        <v>1000</v>
      </c>
    </row>
    <row r="133" spans="1:7" s="64" customFormat="1" ht="26.1" customHeight="1">
      <c r="A133" s="244" t="s">
        <v>60</v>
      </c>
      <c r="B133" s="272" t="s">
        <v>8</v>
      </c>
      <c r="C133" s="78" t="s">
        <v>16</v>
      </c>
      <c r="D133" s="79" t="s">
        <v>5</v>
      </c>
      <c r="E133" s="79" t="s">
        <v>245</v>
      </c>
      <c r="F133" s="79" t="s">
        <v>61</v>
      </c>
      <c r="G133" s="86">
        <v>1000</v>
      </c>
    </row>
    <row r="134" spans="1:7" s="64" customFormat="1">
      <c r="A134" s="279" t="s">
        <v>343</v>
      </c>
      <c r="B134" s="274" t="s">
        <v>8</v>
      </c>
      <c r="C134" s="78" t="s">
        <v>16</v>
      </c>
      <c r="D134" s="79" t="s">
        <v>5</v>
      </c>
      <c r="E134" s="79" t="s">
        <v>248</v>
      </c>
      <c r="F134" s="78"/>
      <c r="G134" s="86">
        <f>G135</f>
        <v>1000</v>
      </c>
    </row>
    <row r="135" spans="1:7" s="64" customFormat="1" ht="26.45" customHeight="1">
      <c r="A135" s="270" t="s">
        <v>177</v>
      </c>
      <c r="B135" s="274" t="s">
        <v>8</v>
      </c>
      <c r="C135" s="79" t="s">
        <v>16</v>
      </c>
      <c r="D135" s="78" t="s">
        <v>5</v>
      </c>
      <c r="E135" s="79" t="s">
        <v>246</v>
      </c>
      <c r="F135" s="79"/>
      <c r="G135" s="86">
        <f>G136</f>
        <v>1000</v>
      </c>
    </row>
    <row r="136" spans="1:7" s="64" customFormat="1" ht="12.95" customHeight="1">
      <c r="A136" s="241" t="s">
        <v>179</v>
      </c>
      <c r="B136" s="78" t="s">
        <v>8</v>
      </c>
      <c r="C136" s="79" t="s">
        <v>16</v>
      </c>
      <c r="D136" s="78" t="s">
        <v>5</v>
      </c>
      <c r="E136" s="79" t="s">
        <v>247</v>
      </c>
      <c r="F136" s="79"/>
      <c r="G136" s="86">
        <f>G137</f>
        <v>1000</v>
      </c>
    </row>
    <row r="137" spans="1:7" s="64" customFormat="1" ht="25.5" customHeight="1">
      <c r="A137" s="244" t="s">
        <v>60</v>
      </c>
      <c r="B137" s="272" t="s">
        <v>8</v>
      </c>
      <c r="C137" s="78" t="s">
        <v>16</v>
      </c>
      <c r="D137" s="79" t="s">
        <v>5</v>
      </c>
      <c r="E137" s="79" t="s">
        <v>247</v>
      </c>
      <c r="F137" s="79" t="s">
        <v>61</v>
      </c>
      <c r="G137" s="86">
        <v>1000</v>
      </c>
    </row>
    <row r="138" spans="1:7" s="64" customFormat="1" ht="25.5">
      <c r="A138" s="238" t="s">
        <v>81</v>
      </c>
      <c r="B138" s="262" t="s">
        <v>8</v>
      </c>
      <c r="C138" s="161" t="s">
        <v>16</v>
      </c>
      <c r="D138" s="161" t="s">
        <v>7</v>
      </c>
      <c r="E138" s="161"/>
      <c r="F138" s="161"/>
      <c r="G138" s="254">
        <f>G140</f>
        <v>2093029.35</v>
      </c>
    </row>
    <row r="139" spans="1:7" s="64" customFormat="1" ht="41.45" customHeight="1">
      <c r="A139" s="246" t="s">
        <v>340</v>
      </c>
      <c r="B139" s="274" t="s">
        <v>8</v>
      </c>
      <c r="C139" s="78" t="s">
        <v>16</v>
      </c>
      <c r="D139" s="79" t="s">
        <v>7</v>
      </c>
      <c r="E139" s="79" t="s">
        <v>238</v>
      </c>
      <c r="F139" s="161"/>
      <c r="G139" s="86">
        <f>G140</f>
        <v>2093029.35</v>
      </c>
    </row>
    <row r="140" spans="1:7" s="64" customFormat="1" ht="40.15" customHeight="1">
      <c r="A140" s="273" t="s">
        <v>341</v>
      </c>
      <c r="B140" s="274" t="s">
        <v>8</v>
      </c>
      <c r="C140" s="78" t="s">
        <v>16</v>
      </c>
      <c r="D140" s="79" t="s">
        <v>7</v>
      </c>
      <c r="E140" s="79" t="s">
        <v>239</v>
      </c>
      <c r="F140" s="78"/>
      <c r="G140" s="86">
        <f>G142</f>
        <v>2093029.35</v>
      </c>
    </row>
    <row r="141" spans="1:7" s="64" customFormat="1" ht="12.6" customHeight="1">
      <c r="A141" s="275" t="s">
        <v>167</v>
      </c>
      <c r="B141" s="274" t="s">
        <v>8</v>
      </c>
      <c r="C141" s="79" t="s">
        <v>16</v>
      </c>
      <c r="D141" s="78" t="s">
        <v>7</v>
      </c>
      <c r="E141" s="79" t="s">
        <v>240</v>
      </c>
      <c r="F141" s="79"/>
      <c r="G141" s="86">
        <f>G142</f>
        <v>2093029.35</v>
      </c>
    </row>
    <row r="142" spans="1:7" s="64" customFormat="1" ht="38.25">
      <c r="A142" s="247" t="s">
        <v>297</v>
      </c>
      <c r="B142" s="272" t="s">
        <v>8</v>
      </c>
      <c r="C142" s="79" t="s">
        <v>16</v>
      </c>
      <c r="D142" s="78" t="s">
        <v>7</v>
      </c>
      <c r="E142" s="79" t="s">
        <v>242</v>
      </c>
      <c r="F142" s="79"/>
      <c r="G142" s="86">
        <f>G144+G143</f>
        <v>2093029.35</v>
      </c>
    </row>
    <row r="143" spans="1:7" s="64" customFormat="1" ht="27.75" customHeight="1">
      <c r="A143" s="247" t="s">
        <v>57</v>
      </c>
      <c r="B143" s="78" t="s">
        <v>8</v>
      </c>
      <c r="C143" s="79" t="s">
        <v>16</v>
      </c>
      <c r="D143" s="78" t="s">
        <v>7</v>
      </c>
      <c r="E143" s="79" t="s">
        <v>242</v>
      </c>
      <c r="F143" s="79" t="s">
        <v>58</v>
      </c>
      <c r="G143" s="86">
        <v>1671209.75</v>
      </c>
    </row>
    <row r="144" spans="1:7" s="64" customFormat="1" ht="27.75" customHeight="1">
      <c r="A144" s="247" t="s">
        <v>60</v>
      </c>
      <c r="B144" s="78" t="s">
        <v>8</v>
      </c>
      <c r="C144" s="79" t="s">
        <v>16</v>
      </c>
      <c r="D144" s="78" t="s">
        <v>7</v>
      </c>
      <c r="E144" s="79" t="s">
        <v>242</v>
      </c>
      <c r="F144" s="79" t="s">
        <v>61</v>
      </c>
      <c r="G144" s="86">
        <v>421819.6</v>
      </c>
    </row>
    <row r="145" spans="1:7" s="64" customFormat="1">
      <c r="A145" s="238" t="s">
        <v>18</v>
      </c>
      <c r="B145" s="243" t="s">
        <v>8</v>
      </c>
      <c r="C145" s="161" t="s">
        <v>13</v>
      </c>
      <c r="D145" s="161"/>
      <c r="E145" s="161"/>
      <c r="F145" s="161"/>
      <c r="G145" s="254">
        <f>G146+G151</f>
        <v>482032.4</v>
      </c>
    </row>
    <row r="146" spans="1:7" s="64" customFormat="1">
      <c r="A146" s="280" t="s">
        <v>45</v>
      </c>
      <c r="B146" s="281" t="s">
        <v>8</v>
      </c>
      <c r="C146" s="101" t="s">
        <v>13</v>
      </c>
      <c r="D146" s="97" t="s">
        <v>5</v>
      </c>
      <c r="E146" s="97"/>
      <c r="F146" s="97"/>
      <c r="G146" s="102">
        <f>G147</f>
        <v>434612.4</v>
      </c>
    </row>
    <row r="147" spans="1:7" s="64" customFormat="1" ht="38.25">
      <c r="A147" s="241" t="s">
        <v>369</v>
      </c>
      <c r="B147" s="242" t="s">
        <v>8</v>
      </c>
      <c r="C147" s="78" t="s">
        <v>13</v>
      </c>
      <c r="D147" s="79" t="s">
        <v>5</v>
      </c>
      <c r="E147" s="79" t="s">
        <v>370</v>
      </c>
      <c r="F147" s="79"/>
      <c r="G147" s="86">
        <f>G148</f>
        <v>434612.4</v>
      </c>
    </row>
    <row r="148" spans="1:7" s="64" customFormat="1" ht="25.5">
      <c r="A148" s="282" t="s">
        <v>371</v>
      </c>
      <c r="B148" s="242" t="s">
        <v>8</v>
      </c>
      <c r="C148" s="78" t="s">
        <v>13</v>
      </c>
      <c r="D148" s="79" t="s">
        <v>5</v>
      </c>
      <c r="E148" s="79" t="s">
        <v>372</v>
      </c>
      <c r="F148" s="161"/>
      <c r="G148" s="162">
        <f>G149</f>
        <v>434612.4</v>
      </c>
    </row>
    <row r="149" spans="1:7" s="64" customFormat="1" ht="15.75" customHeight="1">
      <c r="A149" s="283" t="s">
        <v>73</v>
      </c>
      <c r="B149" s="242" t="s">
        <v>8</v>
      </c>
      <c r="C149" s="103" t="s">
        <v>13</v>
      </c>
      <c r="D149" s="96" t="s">
        <v>5</v>
      </c>
      <c r="E149" s="96" t="s">
        <v>373</v>
      </c>
      <c r="F149" s="97"/>
      <c r="G149" s="98">
        <f>G150</f>
        <v>434612.4</v>
      </c>
    </row>
    <row r="150" spans="1:7" s="64" customFormat="1" ht="27.75" customHeight="1">
      <c r="A150" s="284" t="s">
        <v>74</v>
      </c>
      <c r="B150" s="78" t="s">
        <v>8</v>
      </c>
      <c r="C150" s="103" t="s">
        <v>13</v>
      </c>
      <c r="D150" s="96" t="s">
        <v>5</v>
      </c>
      <c r="E150" s="96" t="s">
        <v>373</v>
      </c>
      <c r="F150" s="96" t="s">
        <v>75</v>
      </c>
      <c r="G150" s="98">
        <v>434612.4</v>
      </c>
    </row>
    <row r="151" spans="1:7" s="64" customFormat="1" ht="18.75" customHeight="1">
      <c r="A151" s="261" t="s">
        <v>299</v>
      </c>
      <c r="B151" s="242" t="s">
        <v>8</v>
      </c>
      <c r="C151" s="103" t="s">
        <v>13</v>
      </c>
      <c r="D151" s="96" t="s">
        <v>12</v>
      </c>
      <c r="E151" s="96"/>
      <c r="F151" s="96"/>
      <c r="G151" s="98">
        <f>G152</f>
        <v>47420</v>
      </c>
    </row>
    <row r="152" spans="1:7" s="64" customFormat="1" ht="37.5" customHeight="1">
      <c r="A152" s="285" t="s">
        <v>369</v>
      </c>
      <c r="B152" s="242" t="s">
        <v>8</v>
      </c>
      <c r="C152" s="103" t="s">
        <v>13</v>
      </c>
      <c r="D152" s="96" t="s">
        <v>12</v>
      </c>
      <c r="E152" s="96" t="s">
        <v>370</v>
      </c>
      <c r="F152" s="96"/>
      <c r="G152" s="98">
        <f>G155+G157</f>
        <v>47420</v>
      </c>
    </row>
    <row r="153" spans="1:7" s="64" customFormat="1" ht="27.75" customHeight="1">
      <c r="A153" s="261" t="s">
        <v>374</v>
      </c>
      <c r="B153" s="242" t="s">
        <v>8</v>
      </c>
      <c r="C153" s="103" t="s">
        <v>13</v>
      </c>
      <c r="D153" s="96" t="s">
        <v>12</v>
      </c>
      <c r="E153" s="96" t="s">
        <v>375</v>
      </c>
      <c r="F153" s="96"/>
      <c r="G153" s="98">
        <v>1000</v>
      </c>
    </row>
    <row r="154" spans="1:7" s="64" customFormat="1" ht="27.75" customHeight="1">
      <c r="A154" s="261" t="s">
        <v>376</v>
      </c>
      <c r="B154" s="242" t="s">
        <v>8</v>
      </c>
      <c r="C154" s="103" t="s">
        <v>13</v>
      </c>
      <c r="D154" s="96" t="s">
        <v>12</v>
      </c>
      <c r="E154" s="96" t="s">
        <v>377</v>
      </c>
      <c r="F154" s="96"/>
      <c r="G154" s="98">
        <f>G155</f>
        <v>1000</v>
      </c>
    </row>
    <row r="155" spans="1:7" s="64" customFormat="1" ht="27.75" customHeight="1">
      <c r="A155" s="261" t="s">
        <v>378</v>
      </c>
      <c r="B155" s="242" t="s">
        <v>8</v>
      </c>
      <c r="C155" s="103" t="s">
        <v>13</v>
      </c>
      <c r="D155" s="96" t="s">
        <v>12</v>
      </c>
      <c r="E155" s="96" t="s">
        <v>377</v>
      </c>
      <c r="F155" s="96" t="s">
        <v>379</v>
      </c>
      <c r="G155" s="98">
        <v>1000</v>
      </c>
    </row>
    <row r="156" spans="1:7" s="64" customFormat="1" ht="63.6" customHeight="1">
      <c r="A156" s="261" t="s">
        <v>354</v>
      </c>
      <c r="B156" s="242" t="s">
        <v>8</v>
      </c>
      <c r="C156" s="103" t="s">
        <v>13</v>
      </c>
      <c r="D156" s="96" t="s">
        <v>12</v>
      </c>
      <c r="E156" s="96" t="s">
        <v>380</v>
      </c>
      <c r="F156" s="96"/>
      <c r="G156" s="98">
        <f>G157</f>
        <v>46420</v>
      </c>
    </row>
    <row r="157" spans="1:7" s="64" customFormat="1" ht="27.6" customHeight="1">
      <c r="A157" s="261" t="s">
        <v>170</v>
      </c>
      <c r="B157" s="242" t="s">
        <v>8</v>
      </c>
      <c r="C157" s="103" t="s">
        <v>13</v>
      </c>
      <c r="D157" s="96" t="s">
        <v>12</v>
      </c>
      <c r="E157" s="96" t="s">
        <v>380</v>
      </c>
      <c r="F157" s="96" t="s">
        <v>85</v>
      </c>
      <c r="G157" s="98">
        <v>46420</v>
      </c>
    </row>
    <row r="158" spans="1:7" s="64" customFormat="1">
      <c r="A158" s="286" t="s">
        <v>82</v>
      </c>
      <c r="B158" s="243" t="s">
        <v>8</v>
      </c>
      <c r="C158" s="161" t="s">
        <v>39</v>
      </c>
      <c r="D158" s="161"/>
      <c r="E158" s="161"/>
      <c r="F158" s="161"/>
      <c r="G158" s="254">
        <f>SUM(G159)</f>
        <v>1000</v>
      </c>
    </row>
    <row r="159" spans="1:7" s="64" customFormat="1">
      <c r="A159" s="238" t="s">
        <v>49</v>
      </c>
      <c r="B159" s="287" t="s">
        <v>8</v>
      </c>
      <c r="C159" s="161" t="s">
        <v>39</v>
      </c>
      <c r="D159" s="240" t="s">
        <v>5</v>
      </c>
      <c r="E159" s="161"/>
      <c r="F159" s="161"/>
      <c r="G159" s="162">
        <f>G160</f>
        <v>1000</v>
      </c>
    </row>
    <row r="160" spans="1:7" s="64" customFormat="1" ht="41.45" customHeight="1">
      <c r="A160" s="246" t="s">
        <v>340</v>
      </c>
      <c r="B160" s="274" t="s">
        <v>8</v>
      </c>
      <c r="C160" s="78" t="s">
        <v>39</v>
      </c>
      <c r="D160" s="79" t="s">
        <v>5</v>
      </c>
      <c r="E160" s="79" t="s">
        <v>238</v>
      </c>
      <c r="F160" s="161"/>
      <c r="G160" s="86">
        <f>G161</f>
        <v>1000</v>
      </c>
    </row>
    <row r="161" spans="1:7" s="64" customFormat="1" ht="25.5">
      <c r="A161" s="288" t="s">
        <v>344</v>
      </c>
      <c r="B161" s="274" t="s">
        <v>8</v>
      </c>
      <c r="C161" s="78" t="s">
        <v>39</v>
      </c>
      <c r="D161" s="79" t="s">
        <v>5</v>
      </c>
      <c r="E161" s="79" t="s">
        <v>249</v>
      </c>
      <c r="F161" s="78"/>
      <c r="G161" s="86">
        <f>G162</f>
        <v>1000</v>
      </c>
    </row>
    <row r="162" spans="1:7" s="64" customFormat="1" ht="25.5">
      <c r="A162" s="270" t="s">
        <v>182</v>
      </c>
      <c r="B162" s="274" t="s">
        <v>8</v>
      </c>
      <c r="C162" s="79" t="s">
        <v>39</v>
      </c>
      <c r="D162" s="78" t="s">
        <v>5</v>
      </c>
      <c r="E162" s="79" t="s">
        <v>250</v>
      </c>
      <c r="F162" s="79"/>
      <c r="G162" s="86">
        <f>G163</f>
        <v>1000</v>
      </c>
    </row>
    <row r="163" spans="1:7" s="64" customFormat="1" ht="16.149999999999999" customHeight="1">
      <c r="A163" s="270" t="s">
        <v>83</v>
      </c>
      <c r="B163" s="78" t="s">
        <v>8</v>
      </c>
      <c r="C163" s="79" t="s">
        <v>39</v>
      </c>
      <c r="D163" s="78" t="s">
        <v>5</v>
      </c>
      <c r="E163" s="79" t="s">
        <v>251</v>
      </c>
      <c r="F163" s="79"/>
      <c r="G163" s="86">
        <f>G164</f>
        <v>1000</v>
      </c>
    </row>
    <row r="164" spans="1:7" s="64" customFormat="1" ht="24.6" customHeight="1">
      <c r="A164" s="244" t="s">
        <v>60</v>
      </c>
      <c r="B164" s="78" t="s">
        <v>8</v>
      </c>
      <c r="C164" s="78" t="s">
        <v>39</v>
      </c>
      <c r="D164" s="79" t="s">
        <v>5</v>
      </c>
      <c r="E164" s="79" t="s">
        <v>251</v>
      </c>
      <c r="F164" s="79" t="s">
        <v>61</v>
      </c>
      <c r="G164" s="86">
        <v>1000</v>
      </c>
    </row>
  </sheetData>
  <mergeCells count="14">
    <mergeCell ref="B7:G7"/>
    <mergeCell ref="A15:G15"/>
    <mergeCell ref="B1:G1"/>
    <mergeCell ref="B2:G2"/>
    <mergeCell ref="A3:G3"/>
    <mergeCell ref="B8:G8"/>
    <mergeCell ref="A10:G10"/>
    <mergeCell ref="A11:G11"/>
    <mergeCell ref="A12:G12"/>
    <mergeCell ref="A13:G13"/>
    <mergeCell ref="A14:G14"/>
    <mergeCell ref="B5:G5"/>
    <mergeCell ref="B6:G6"/>
    <mergeCell ref="A4:G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82"/>
  <sheetViews>
    <sheetView view="pageBreakPreview" zoomScale="140" zoomScaleSheetLayoutView="140" workbookViewId="0">
      <selection activeCell="H129" sqref="H129"/>
    </sheetView>
  </sheetViews>
  <sheetFormatPr defaultColWidth="9.140625" defaultRowHeight="12.75"/>
  <cols>
    <col min="1" max="1" width="36.5703125" style="1" customWidth="1"/>
    <col min="2" max="2" width="6.42578125" style="15" customWidth="1"/>
    <col min="3" max="3" width="6.5703125" style="15" customWidth="1"/>
    <col min="4" max="4" width="4.5703125" style="15" customWidth="1"/>
    <col min="5" max="5" width="11.5703125" style="15" customWidth="1"/>
    <col min="6" max="6" width="5.140625" style="1" customWidth="1"/>
    <col min="7" max="10" width="12.42578125" style="1" customWidth="1"/>
    <col min="11" max="16384" width="9.140625" style="1"/>
  </cols>
  <sheetData>
    <row r="1" spans="1:10">
      <c r="A1" s="5"/>
      <c r="B1" s="5" t="s">
        <v>279</v>
      </c>
      <c r="C1" s="5"/>
      <c r="D1" s="5"/>
      <c r="E1" s="5"/>
      <c r="F1" s="5"/>
      <c r="G1" s="5"/>
      <c r="H1" s="5"/>
      <c r="I1" s="5"/>
      <c r="J1" s="5"/>
    </row>
    <row r="2" spans="1:10">
      <c r="A2" s="6"/>
      <c r="B2" s="543" t="s">
        <v>290</v>
      </c>
      <c r="C2" s="543"/>
      <c r="D2" s="543"/>
      <c r="E2" s="543"/>
      <c r="F2" s="543"/>
      <c r="G2" s="543"/>
      <c r="H2" s="543"/>
      <c r="I2" s="6"/>
      <c r="J2" s="6"/>
    </row>
    <row r="3" spans="1:10">
      <c r="A3" s="543" t="s">
        <v>469</v>
      </c>
      <c r="B3" s="543"/>
      <c r="C3" s="543"/>
      <c r="D3" s="543"/>
      <c r="E3" s="543"/>
      <c r="F3" s="543"/>
      <c r="G3" s="543"/>
      <c r="H3" s="543"/>
      <c r="I3" s="5"/>
      <c r="J3" s="5"/>
    </row>
    <row r="4" spans="1:10">
      <c r="A4" s="5"/>
      <c r="B4" s="543" t="s">
        <v>465</v>
      </c>
      <c r="C4" s="543"/>
      <c r="D4" s="543"/>
      <c r="E4" s="543"/>
      <c r="F4" s="543"/>
      <c r="G4" s="543"/>
      <c r="H4" s="543"/>
      <c r="I4" s="5"/>
      <c r="J4" s="5"/>
    </row>
    <row r="5" spans="1:10">
      <c r="A5" s="5"/>
      <c r="B5" s="171"/>
      <c r="C5" s="543" t="s">
        <v>294</v>
      </c>
      <c r="D5" s="543"/>
      <c r="E5" s="543"/>
      <c r="F5" s="543"/>
      <c r="G5" s="543"/>
      <c r="H5" s="543"/>
      <c r="I5" s="5"/>
      <c r="J5" s="5"/>
    </row>
    <row r="6" spans="1:10">
      <c r="A6" s="5"/>
      <c r="B6" s="171"/>
      <c r="C6" s="543" t="s">
        <v>115</v>
      </c>
      <c r="D6" s="543"/>
      <c r="E6" s="543"/>
      <c r="F6" s="543"/>
      <c r="G6" s="543"/>
      <c r="H6" s="543"/>
      <c r="I6" s="5"/>
      <c r="J6" s="5"/>
    </row>
    <row r="7" spans="1:10">
      <c r="A7" s="5"/>
      <c r="B7" s="6"/>
      <c r="C7" s="532" t="s">
        <v>398</v>
      </c>
      <c r="D7" s="532"/>
      <c r="E7" s="532"/>
      <c r="F7" s="532"/>
      <c r="G7" s="532"/>
      <c r="H7" s="532"/>
      <c r="I7" s="5"/>
      <c r="J7" s="5"/>
    </row>
    <row r="8" spans="1:10">
      <c r="A8" s="5"/>
      <c r="B8" s="532" t="s">
        <v>449</v>
      </c>
      <c r="C8" s="532"/>
      <c r="D8" s="532"/>
      <c r="E8" s="532"/>
      <c r="F8" s="532"/>
      <c r="G8" s="532"/>
      <c r="H8" s="532"/>
      <c r="I8" s="5"/>
      <c r="J8" s="5"/>
    </row>
    <row r="9" spans="1:10" ht="10.5" customHeight="1">
      <c r="A9" s="3"/>
    </row>
    <row r="10" spans="1:10" hidden="1">
      <c r="A10" s="2"/>
    </row>
    <row r="11" spans="1:10">
      <c r="A11" s="544" t="s">
        <v>46</v>
      </c>
      <c r="B11" s="544"/>
      <c r="C11" s="544"/>
      <c r="D11" s="544"/>
      <c r="E11" s="544"/>
      <c r="F11" s="544"/>
      <c r="G11" s="544"/>
      <c r="H11" s="544"/>
    </row>
    <row r="12" spans="1:10">
      <c r="A12" s="544" t="s">
        <v>450</v>
      </c>
      <c r="B12" s="544"/>
      <c r="C12" s="544"/>
      <c r="D12" s="544"/>
      <c r="E12" s="544"/>
      <c r="F12" s="544"/>
      <c r="G12" s="544"/>
      <c r="H12" s="544"/>
    </row>
    <row r="13" spans="1:10" ht="9" customHeight="1" thickBot="1">
      <c r="A13" s="545"/>
      <c r="B13" s="545"/>
      <c r="C13" s="545"/>
      <c r="D13" s="545"/>
      <c r="E13" s="545"/>
      <c r="F13" s="545"/>
      <c r="G13" s="545"/>
      <c r="H13" s="545"/>
    </row>
    <row r="14" spans="1:10" ht="1.5" hidden="1" customHeight="1">
      <c r="A14" s="544"/>
      <c r="B14" s="544"/>
      <c r="C14" s="544"/>
      <c r="D14" s="544"/>
      <c r="E14" s="544"/>
      <c r="F14" s="544"/>
      <c r="G14" s="544"/>
      <c r="H14" s="544"/>
    </row>
    <row r="15" spans="1:10" ht="13.5" hidden="1" thickBot="1">
      <c r="A15" s="544"/>
      <c r="B15" s="544"/>
      <c r="C15" s="544"/>
      <c r="D15" s="544"/>
      <c r="E15" s="544"/>
      <c r="F15" s="544"/>
      <c r="G15" s="544"/>
      <c r="H15" s="544"/>
    </row>
    <row r="16" spans="1:10" ht="13.5" hidden="1" thickBot="1">
      <c r="A16" s="542"/>
      <c r="B16" s="542"/>
      <c r="C16" s="542"/>
      <c r="D16" s="542"/>
      <c r="E16" s="542"/>
      <c r="F16" s="542"/>
      <c r="G16" s="542"/>
      <c r="H16" s="542"/>
    </row>
    <row r="17" spans="1:8" s="64" customFormat="1" ht="26.25" thickBot="1">
      <c r="A17" s="194" t="s">
        <v>0</v>
      </c>
      <c r="B17" s="195"/>
      <c r="C17" s="196" t="s">
        <v>1</v>
      </c>
      <c r="D17" s="196" t="s">
        <v>2</v>
      </c>
      <c r="E17" s="196" t="s">
        <v>55</v>
      </c>
      <c r="F17" s="196" t="s">
        <v>3</v>
      </c>
      <c r="G17" s="197" t="s">
        <v>393</v>
      </c>
      <c r="H17" s="197" t="s">
        <v>451</v>
      </c>
    </row>
    <row r="18" spans="1:8" s="64" customFormat="1" ht="39" thickBot="1">
      <c r="A18" s="295" t="s">
        <v>391</v>
      </c>
      <c r="B18" s="198"/>
      <c r="C18" s="199"/>
      <c r="D18" s="199"/>
      <c r="E18" s="199"/>
      <c r="F18" s="199"/>
      <c r="G18" s="237">
        <f>G19+G62+G69+G80+G91+G119+G148+G161</f>
        <v>9640609.2500000019</v>
      </c>
      <c r="H18" s="237">
        <f>H19+H62+H69+H80+H91+H119+H148+H161</f>
        <v>9657136.2200000007</v>
      </c>
    </row>
    <row r="19" spans="1:8" s="64" customFormat="1" ht="12" customHeight="1">
      <c r="A19" s="65" t="s">
        <v>4</v>
      </c>
      <c r="B19" s="66" t="s">
        <v>8</v>
      </c>
      <c r="C19" s="67" t="s">
        <v>5</v>
      </c>
      <c r="D19" s="67"/>
      <c r="E19" s="67"/>
      <c r="F19" s="67"/>
      <c r="G19" s="239">
        <f>G20+G25+G38+G34</f>
        <v>1887585.71</v>
      </c>
      <c r="H19" s="239">
        <f>H20+H25+H38+H34</f>
        <v>1887585.71</v>
      </c>
    </row>
    <row r="20" spans="1:8" s="64" customFormat="1" ht="54" customHeight="1">
      <c r="A20" s="68" t="s">
        <v>64</v>
      </c>
      <c r="B20" s="69" t="s">
        <v>8</v>
      </c>
      <c r="C20" s="69" t="s">
        <v>5</v>
      </c>
      <c r="D20" s="70" t="s">
        <v>6</v>
      </c>
      <c r="E20" s="70"/>
      <c r="F20" s="70"/>
      <c r="G20" s="162">
        <f t="shared" ref="G20:H23" si="0">G21</f>
        <v>405431.61</v>
      </c>
      <c r="H20" s="162">
        <f t="shared" si="0"/>
        <v>405431.61</v>
      </c>
    </row>
    <row r="21" spans="1:8" s="64" customFormat="1" ht="63.75">
      <c r="A21" s="71" t="s">
        <v>56</v>
      </c>
      <c r="B21" s="72" t="s">
        <v>8</v>
      </c>
      <c r="C21" s="73" t="s">
        <v>5</v>
      </c>
      <c r="D21" s="73" t="s">
        <v>6</v>
      </c>
      <c r="E21" s="74" t="s">
        <v>199</v>
      </c>
      <c r="F21" s="74"/>
      <c r="G21" s="86">
        <f t="shared" si="0"/>
        <v>405431.61</v>
      </c>
      <c r="H21" s="86">
        <f t="shared" si="0"/>
        <v>405431.61</v>
      </c>
    </row>
    <row r="22" spans="1:8" s="64" customFormat="1" ht="25.5">
      <c r="A22" s="71" t="s">
        <v>65</v>
      </c>
      <c r="B22" s="73" t="s">
        <v>8</v>
      </c>
      <c r="C22" s="73" t="s">
        <v>5</v>
      </c>
      <c r="D22" s="74" t="s">
        <v>6</v>
      </c>
      <c r="E22" s="74" t="s">
        <v>200</v>
      </c>
      <c r="F22" s="74"/>
      <c r="G22" s="86">
        <f t="shared" si="0"/>
        <v>405431.61</v>
      </c>
      <c r="H22" s="86">
        <f t="shared" si="0"/>
        <v>405431.61</v>
      </c>
    </row>
    <row r="23" spans="1:8" s="64" customFormat="1">
      <c r="A23" s="71" t="s">
        <v>19</v>
      </c>
      <c r="B23" s="73" t="s">
        <v>8</v>
      </c>
      <c r="C23" s="73" t="s">
        <v>5</v>
      </c>
      <c r="D23" s="73" t="s">
        <v>6</v>
      </c>
      <c r="E23" s="74" t="s">
        <v>200</v>
      </c>
      <c r="F23" s="74"/>
      <c r="G23" s="86">
        <f t="shared" si="0"/>
        <v>405431.61</v>
      </c>
      <c r="H23" s="86">
        <f t="shared" si="0"/>
        <v>405431.61</v>
      </c>
    </row>
    <row r="24" spans="1:8" s="64" customFormat="1" ht="28.15" customHeight="1">
      <c r="A24" s="71" t="s">
        <v>57</v>
      </c>
      <c r="B24" s="73" t="s">
        <v>8</v>
      </c>
      <c r="C24" s="73" t="s">
        <v>5</v>
      </c>
      <c r="D24" s="73" t="s">
        <v>6</v>
      </c>
      <c r="E24" s="74" t="s">
        <v>200</v>
      </c>
      <c r="F24" s="74" t="s">
        <v>58</v>
      </c>
      <c r="G24" s="86">
        <v>405431.61</v>
      </c>
      <c r="H24" s="86">
        <v>405431.61</v>
      </c>
    </row>
    <row r="25" spans="1:8" s="64" customFormat="1" ht="66.95" customHeight="1">
      <c r="A25" s="68" t="s">
        <v>66</v>
      </c>
      <c r="B25" s="75" t="s">
        <v>8</v>
      </c>
      <c r="C25" s="69" t="s">
        <v>5</v>
      </c>
      <c r="D25" s="69" t="s">
        <v>7</v>
      </c>
      <c r="E25" s="69"/>
      <c r="F25" s="69"/>
      <c r="G25" s="162">
        <f>G26</f>
        <v>1448154.1</v>
      </c>
      <c r="H25" s="162">
        <f>H26</f>
        <v>1448154.1</v>
      </c>
    </row>
    <row r="26" spans="1:8" s="64" customFormat="1" ht="63.75">
      <c r="A26" s="71" t="s">
        <v>56</v>
      </c>
      <c r="B26" s="73" t="s">
        <v>8</v>
      </c>
      <c r="C26" s="73" t="s">
        <v>5</v>
      </c>
      <c r="D26" s="74" t="s">
        <v>7</v>
      </c>
      <c r="E26" s="74" t="s">
        <v>199</v>
      </c>
      <c r="F26" s="74"/>
      <c r="G26" s="86">
        <f t="shared" ref="G26:H26" si="1">G27</f>
        <v>1448154.1</v>
      </c>
      <c r="H26" s="86">
        <f t="shared" si="1"/>
        <v>1448154.1</v>
      </c>
    </row>
    <row r="27" spans="1:8" s="64" customFormat="1" ht="26.25" customHeight="1">
      <c r="A27" s="71" t="s">
        <v>67</v>
      </c>
      <c r="B27" s="73" t="s">
        <v>8</v>
      </c>
      <c r="C27" s="73" t="s">
        <v>5</v>
      </c>
      <c r="D27" s="74" t="s">
        <v>7</v>
      </c>
      <c r="E27" s="74" t="s">
        <v>201</v>
      </c>
      <c r="F27" s="74"/>
      <c r="G27" s="86">
        <f>G28+G32</f>
        <v>1448154.1</v>
      </c>
      <c r="H27" s="86">
        <f>H28+H33</f>
        <v>1448154.1</v>
      </c>
    </row>
    <row r="28" spans="1:8" s="64" customFormat="1">
      <c r="A28" s="71" t="s">
        <v>59</v>
      </c>
      <c r="B28" s="73" t="s">
        <v>8</v>
      </c>
      <c r="C28" s="73" t="s">
        <v>5</v>
      </c>
      <c r="D28" s="74" t="s">
        <v>7</v>
      </c>
      <c r="E28" s="74" t="s">
        <v>202</v>
      </c>
      <c r="F28" s="74"/>
      <c r="G28" s="86">
        <f>G29+G30+G31</f>
        <v>1447154.1</v>
      </c>
      <c r="H28" s="86">
        <f>H29+H30+H31</f>
        <v>1447154.1</v>
      </c>
    </row>
    <row r="29" spans="1:8" s="64" customFormat="1" ht="28.5" customHeight="1">
      <c r="A29" s="71" t="s">
        <v>57</v>
      </c>
      <c r="B29" s="73" t="s">
        <v>8</v>
      </c>
      <c r="C29" s="73" t="s">
        <v>5</v>
      </c>
      <c r="D29" s="74" t="s">
        <v>7</v>
      </c>
      <c r="E29" s="74" t="s">
        <v>202</v>
      </c>
      <c r="F29" s="74" t="s">
        <v>58</v>
      </c>
      <c r="G29" s="86">
        <v>717154.1</v>
      </c>
      <c r="H29" s="86">
        <v>717154.1</v>
      </c>
    </row>
    <row r="30" spans="1:8" s="64" customFormat="1" ht="38.25">
      <c r="A30" s="76" t="s">
        <v>60</v>
      </c>
      <c r="B30" s="73" t="s">
        <v>8</v>
      </c>
      <c r="C30" s="73" t="s">
        <v>5</v>
      </c>
      <c r="D30" s="74" t="s">
        <v>7</v>
      </c>
      <c r="E30" s="74" t="s">
        <v>202</v>
      </c>
      <c r="F30" s="74" t="s">
        <v>61</v>
      </c>
      <c r="G30" s="86">
        <v>715000</v>
      </c>
      <c r="H30" s="86">
        <v>715000</v>
      </c>
    </row>
    <row r="31" spans="1:8" s="64" customFormat="1">
      <c r="A31" s="77" t="s">
        <v>62</v>
      </c>
      <c r="B31" s="73" t="s">
        <v>8</v>
      </c>
      <c r="C31" s="73" t="s">
        <v>5</v>
      </c>
      <c r="D31" s="74" t="s">
        <v>7</v>
      </c>
      <c r="E31" s="74" t="s">
        <v>202</v>
      </c>
      <c r="F31" s="74" t="s">
        <v>63</v>
      </c>
      <c r="G31" s="86">
        <v>15000</v>
      </c>
      <c r="H31" s="86">
        <v>15000</v>
      </c>
    </row>
    <row r="32" spans="1:8" s="64" customFormat="1" ht="63.75">
      <c r="A32" s="193" t="s">
        <v>328</v>
      </c>
      <c r="B32" s="73" t="s">
        <v>8</v>
      </c>
      <c r="C32" s="73" t="s">
        <v>5</v>
      </c>
      <c r="D32" s="74" t="s">
        <v>7</v>
      </c>
      <c r="E32" s="74" t="s">
        <v>327</v>
      </c>
      <c r="F32" s="74"/>
      <c r="G32" s="86">
        <f>G33</f>
        <v>1000</v>
      </c>
      <c r="H32" s="86">
        <f>H33</f>
        <v>1000</v>
      </c>
    </row>
    <row r="33" spans="1:8" s="64" customFormat="1">
      <c r="A33" s="77" t="s">
        <v>329</v>
      </c>
      <c r="B33" s="73" t="s">
        <v>8</v>
      </c>
      <c r="C33" s="73" t="s">
        <v>5</v>
      </c>
      <c r="D33" s="74" t="s">
        <v>7</v>
      </c>
      <c r="E33" s="74" t="s">
        <v>327</v>
      </c>
      <c r="F33" s="74" t="s">
        <v>61</v>
      </c>
      <c r="G33" s="86">
        <v>1000</v>
      </c>
      <c r="H33" s="86">
        <v>1000</v>
      </c>
    </row>
    <row r="34" spans="1:8" s="64" customFormat="1">
      <c r="A34" s="68" t="s">
        <v>68</v>
      </c>
      <c r="B34" s="73" t="s">
        <v>8</v>
      </c>
      <c r="C34" s="69" t="s">
        <v>5</v>
      </c>
      <c r="D34" s="69" t="s">
        <v>39</v>
      </c>
      <c r="E34" s="70"/>
      <c r="F34" s="70"/>
      <c r="G34" s="162">
        <f t="shared" ref="G34:H36" si="2">G35</f>
        <v>30000</v>
      </c>
      <c r="H34" s="162">
        <f t="shared" si="2"/>
        <v>30000</v>
      </c>
    </row>
    <row r="35" spans="1:8" s="64" customFormat="1" ht="63.75">
      <c r="A35" s="71" t="s">
        <v>56</v>
      </c>
      <c r="B35" s="73" t="s">
        <v>8</v>
      </c>
      <c r="C35" s="73" t="s">
        <v>5</v>
      </c>
      <c r="D35" s="74" t="s">
        <v>39</v>
      </c>
      <c r="E35" s="74" t="s">
        <v>199</v>
      </c>
      <c r="F35" s="74"/>
      <c r="G35" s="86">
        <f t="shared" si="2"/>
        <v>30000</v>
      </c>
      <c r="H35" s="86">
        <f t="shared" si="2"/>
        <v>30000</v>
      </c>
    </row>
    <row r="36" spans="1:8" s="64" customFormat="1" ht="53.45" customHeight="1">
      <c r="A36" s="71" t="s">
        <v>71</v>
      </c>
      <c r="B36" s="73" t="s">
        <v>8</v>
      </c>
      <c r="C36" s="73" t="s">
        <v>5</v>
      </c>
      <c r="D36" s="74" t="s">
        <v>39</v>
      </c>
      <c r="E36" s="74" t="s">
        <v>203</v>
      </c>
      <c r="F36" s="74"/>
      <c r="G36" s="86">
        <f t="shared" si="2"/>
        <v>30000</v>
      </c>
      <c r="H36" s="86">
        <f t="shared" si="2"/>
        <v>30000</v>
      </c>
    </row>
    <row r="37" spans="1:8" s="64" customFormat="1">
      <c r="A37" s="159" t="s">
        <v>68</v>
      </c>
      <c r="B37" s="73" t="s">
        <v>8</v>
      </c>
      <c r="C37" s="78" t="s">
        <v>5</v>
      </c>
      <c r="D37" s="79" t="s">
        <v>39</v>
      </c>
      <c r="E37" s="74" t="s">
        <v>203</v>
      </c>
      <c r="F37" s="74" t="s">
        <v>69</v>
      </c>
      <c r="G37" s="86">
        <v>30000</v>
      </c>
      <c r="H37" s="86">
        <v>30000</v>
      </c>
    </row>
    <row r="38" spans="1:8" s="64" customFormat="1">
      <c r="A38" s="68" t="s">
        <v>48</v>
      </c>
      <c r="B38" s="69" t="s">
        <v>8</v>
      </c>
      <c r="C38" s="69" t="s">
        <v>5</v>
      </c>
      <c r="D38" s="70" t="s">
        <v>47</v>
      </c>
      <c r="E38" s="70"/>
      <c r="F38" s="70"/>
      <c r="G38" s="162">
        <f t="shared" ref="G38:H40" si="3">G39</f>
        <v>4000</v>
      </c>
      <c r="H38" s="162">
        <f t="shared" si="3"/>
        <v>4000</v>
      </c>
    </row>
    <row r="39" spans="1:8" s="64" customFormat="1" ht="53.45" customHeight="1">
      <c r="A39" s="144" t="s">
        <v>331</v>
      </c>
      <c r="B39" s="72" t="s">
        <v>8</v>
      </c>
      <c r="C39" s="73" t="s">
        <v>5</v>
      </c>
      <c r="D39" s="73" t="s">
        <v>47</v>
      </c>
      <c r="E39" s="74" t="s">
        <v>212</v>
      </c>
      <c r="F39" s="74"/>
      <c r="G39" s="86">
        <f>G43+G47+G48</f>
        <v>4000</v>
      </c>
      <c r="H39" s="86">
        <f>H43+H47+H48</f>
        <v>4000</v>
      </c>
    </row>
    <row r="40" spans="1:8" s="64" customFormat="1" ht="41.1" customHeight="1">
      <c r="A40" s="144" t="s">
        <v>333</v>
      </c>
      <c r="B40" s="73" t="s">
        <v>8</v>
      </c>
      <c r="C40" s="73" t="s">
        <v>5</v>
      </c>
      <c r="D40" s="74" t="s">
        <v>47</v>
      </c>
      <c r="E40" s="146" t="s">
        <v>219</v>
      </c>
      <c r="F40" s="74"/>
      <c r="G40" s="86">
        <f t="shared" si="3"/>
        <v>1000</v>
      </c>
      <c r="H40" s="86">
        <f t="shared" si="3"/>
        <v>1000</v>
      </c>
    </row>
    <row r="41" spans="1:8" s="64" customFormat="1" ht="38.25">
      <c r="A41" s="142" t="s">
        <v>133</v>
      </c>
      <c r="B41" s="73" t="s">
        <v>8</v>
      </c>
      <c r="C41" s="73" t="s">
        <v>5</v>
      </c>
      <c r="D41" s="73" t="s">
        <v>47</v>
      </c>
      <c r="E41" s="146" t="s">
        <v>220</v>
      </c>
      <c r="F41" s="74"/>
      <c r="G41" s="86">
        <f>G42</f>
        <v>1000</v>
      </c>
      <c r="H41" s="86">
        <f>H42</f>
        <v>1000</v>
      </c>
    </row>
    <row r="42" spans="1:8" s="64" customFormat="1" ht="28.5" customHeight="1">
      <c r="A42" s="142" t="s">
        <v>135</v>
      </c>
      <c r="B42" s="73" t="s">
        <v>8</v>
      </c>
      <c r="C42" s="73" t="s">
        <v>5</v>
      </c>
      <c r="D42" s="73" t="s">
        <v>47</v>
      </c>
      <c r="E42" s="146" t="s">
        <v>221</v>
      </c>
      <c r="F42" s="74"/>
      <c r="G42" s="86">
        <f>G43</f>
        <v>1000</v>
      </c>
      <c r="H42" s="86">
        <f>H43</f>
        <v>1000</v>
      </c>
    </row>
    <row r="43" spans="1:8" s="64" customFormat="1" ht="42.75" customHeight="1">
      <c r="A43" s="142" t="s">
        <v>60</v>
      </c>
      <c r="B43" s="73" t="s">
        <v>8</v>
      </c>
      <c r="C43" s="73" t="s">
        <v>5</v>
      </c>
      <c r="D43" s="73" t="s">
        <v>47</v>
      </c>
      <c r="E43" s="146" t="s">
        <v>221</v>
      </c>
      <c r="F43" s="74" t="s">
        <v>61</v>
      </c>
      <c r="G43" s="86">
        <v>1000</v>
      </c>
      <c r="H43" s="86">
        <v>1000</v>
      </c>
    </row>
    <row r="44" spans="1:8" s="64" customFormat="1" ht="39" customHeight="1">
      <c r="A44" s="142" t="s">
        <v>332</v>
      </c>
      <c r="B44" s="73" t="s">
        <v>8</v>
      </c>
      <c r="C44" s="73" t="s">
        <v>5</v>
      </c>
      <c r="D44" s="73" t="s">
        <v>47</v>
      </c>
      <c r="E44" s="146" t="s">
        <v>222</v>
      </c>
      <c r="F44" s="74"/>
      <c r="G44" s="86">
        <f>G45</f>
        <v>1000</v>
      </c>
      <c r="H44" s="86">
        <f>H45</f>
        <v>1000</v>
      </c>
    </row>
    <row r="45" spans="1:8" s="64" customFormat="1" ht="12" customHeight="1">
      <c r="A45" s="142" t="s">
        <v>138</v>
      </c>
      <c r="B45" s="73" t="s">
        <v>8</v>
      </c>
      <c r="C45" s="73" t="s">
        <v>5</v>
      </c>
      <c r="D45" s="73" t="s">
        <v>47</v>
      </c>
      <c r="E45" s="146" t="s">
        <v>223</v>
      </c>
      <c r="F45" s="74"/>
      <c r="G45" s="86">
        <f>G47</f>
        <v>1000</v>
      </c>
      <c r="H45" s="86">
        <f>H47</f>
        <v>1000</v>
      </c>
    </row>
    <row r="46" spans="1:8" s="64" customFormat="1" ht="29.25" customHeight="1">
      <c r="A46" s="142" t="s">
        <v>140</v>
      </c>
      <c r="B46" s="73" t="s">
        <v>8</v>
      </c>
      <c r="C46" s="73" t="s">
        <v>5</v>
      </c>
      <c r="D46" s="73" t="s">
        <v>47</v>
      </c>
      <c r="E46" s="146" t="s">
        <v>224</v>
      </c>
      <c r="F46" s="74"/>
      <c r="G46" s="86">
        <f>G47</f>
        <v>1000</v>
      </c>
      <c r="H46" s="86">
        <f>H47</f>
        <v>1000</v>
      </c>
    </row>
    <row r="47" spans="1:8" s="64" customFormat="1" ht="39.75" customHeight="1">
      <c r="A47" s="142" t="s">
        <v>60</v>
      </c>
      <c r="B47" s="73" t="s">
        <v>8</v>
      </c>
      <c r="C47" s="73" t="s">
        <v>5</v>
      </c>
      <c r="D47" s="73" t="s">
        <v>47</v>
      </c>
      <c r="E47" s="146" t="s">
        <v>224</v>
      </c>
      <c r="F47" s="74" t="s">
        <v>61</v>
      </c>
      <c r="G47" s="86">
        <v>1000</v>
      </c>
      <c r="H47" s="86">
        <v>1000</v>
      </c>
    </row>
    <row r="48" spans="1:8" s="64" customFormat="1" ht="80.25" customHeight="1">
      <c r="A48" s="142" t="s">
        <v>350</v>
      </c>
      <c r="B48" s="73" t="s">
        <v>8</v>
      </c>
      <c r="C48" s="73" t="s">
        <v>5</v>
      </c>
      <c r="D48" s="73" t="s">
        <v>47</v>
      </c>
      <c r="E48" s="146" t="s">
        <v>206</v>
      </c>
      <c r="F48" s="74"/>
      <c r="G48" s="86">
        <f>G51+G54</f>
        <v>2000</v>
      </c>
      <c r="H48" s="86">
        <f>H51+H54</f>
        <v>2000</v>
      </c>
    </row>
    <row r="49" spans="1:8" s="64" customFormat="1" ht="14.25" customHeight="1">
      <c r="A49" s="142" t="s">
        <v>148</v>
      </c>
      <c r="B49" s="73" t="s">
        <v>8</v>
      </c>
      <c r="C49" s="73" t="s">
        <v>5</v>
      </c>
      <c r="D49" s="73" t="s">
        <v>47</v>
      </c>
      <c r="E49" s="146" t="s">
        <v>209</v>
      </c>
      <c r="F49" s="74"/>
      <c r="G49" s="86">
        <f>G50</f>
        <v>1000</v>
      </c>
      <c r="H49" s="86">
        <f>H50</f>
        <v>1000</v>
      </c>
    </row>
    <row r="50" spans="1:8" s="64" customFormat="1" ht="39" customHeight="1">
      <c r="A50" s="142" t="s">
        <v>70</v>
      </c>
      <c r="B50" s="73" t="s">
        <v>8</v>
      </c>
      <c r="C50" s="73" t="s">
        <v>5</v>
      </c>
      <c r="D50" s="73" t="s">
        <v>47</v>
      </c>
      <c r="E50" s="146" t="s">
        <v>207</v>
      </c>
      <c r="F50" s="74"/>
      <c r="G50" s="86">
        <f>G51</f>
        <v>1000</v>
      </c>
      <c r="H50" s="86">
        <f>H51</f>
        <v>1000</v>
      </c>
    </row>
    <row r="51" spans="1:8" s="64" customFormat="1" ht="39" customHeight="1">
      <c r="A51" s="142" t="s">
        <v>60</v>
      </c>
      <c r="B51" s="73" t="s">
        <v>8</v>
      </c>
      <c r="C51" s="73" t="s">
        <v>5</v>
      </c>
      <c r="D51" s="73" t="s">
        <v>47</v>
      </c>
      <c r="E51" s="146" t="s">
        <v>207</v>
      </c>
      <c r="F51" s="74" t="s">
        <v>61</v>
      </c>
      <c r="G51" s="86">
        <v>1000</v>
      </c>
      <c r="H51" s="86">
        <v>1000</v>
      </c>
    </row>
    <row r="52" spans="1:8" s="64" customFormat="1" ht="25.5" customHeight="1">
      <c r="A52" s="142" t="s">
        <v>210</v>
      </c>
      <c r="B52" s="73" t="s">
        <v>8</v>
      </c>
      <c r="C52" s="73" t="s">
        <v>5</v>
      </c>
      <c r="D52" s="73" t="s">
        <v>47</v>
      </c>
      <c r="E52" s="146" t="s">
        <v>211</v>
      </c>
      <c r="F52" s="74"/>
      <c r="G52" s="86">
        <f>G53</f>
        <v>1000</v>
      </c>
      <c r="H52" s="86">
        <f>H53</f>
        <v>1000</v>
      </c>
    </row>
    <row r="53" spans="1:8" s="64" customFormat="1" ht="37.5" customHeight="1">
      <c r="A53" s="142" t="s">
        <v>70</v>
      </c>
      <c r="B53" s="73" t="s">
        <v>8</v>
      </c>
      <c r="C53" s="73" t="s">
        <v>5</v>
      </c>
      <c r="D53" s="73" t="s">
        <v>47</v>
      </c>
      <c r="E53" s="146" t="s">
        <v>208</v>
      </c>
      <c r="F53" s="74"/>
      <c r="G53" s="86">
        <f>G54</f>
        <v>1000</v>
      </c>
      <c r="H53" s="86">
        <f>H54</f>
        <v>1000</v>
      </c>
    </row>
    <row r="54" spans="1:8" s="64" customFormat="1" ht="38.25" customHeight="1">
      <c r="A54" s="142" t="s">
        <v>60</v>
      </c>
      <c r="B54" s="73" t="s">
        <v>8</v>
      </c>
      <c r="C54" s="73" t="s">
        <v>5</v>
      </c>
      <c r="D54" s="73" t="s">
        <v>47</v>
      </c>
      <c r="E54" s="146" t="s">
        <v>208</v>
      </c>
      <c r="F54" s="74" t="s">
        <v>61</v>
      </c>
      <c r="G54" s="86">
        <v>1000</v>
      </c>
      <c r="H54" s="86">
        <v>1000</v>
      </c>
    </row>
    <row r="55" spans="1:8" s="64" customFormat="1" hidden="1">
      <c r="A55" s="80" t="s">
        <v>9</v>
      </c>
      <c r="B55" s="81" t="s">
        <v>8</v>
      </c>
      <c r="C55" s="82" t="s">
        <v>6</v>
      </c>
      <c r="D55" s="81"/>
      <c r="E55" s="145"/>
      <c r="F55" s="81"/>
      <c r="G55" s="254">
        <f t="shared" ref="G55:H57" si="4">G56</f>
        <v>0</v>
      </c>
      <c r="H55" s="254">
        <f t="shared" si="4"/>
        <v>0</v>
      </c>
    </row>
    <row r="56" spans="1:8" s="64" customFormat="1" ht="25.5" hidden="1">
      <c r="A56" s="65" t="s">
        <v>10</v>
      </c>
      <c r="B56" s="83" t="s">
        <v>8</v>
      </c>
      <c r="C56" s="66" t="s">
        <v>6</v>
      </c>
      <c r="D56" s="67" t="s">
        <v>12</v>
      </c>
      <c r="E56" s="67"/>
      <c r="F56" s="67"/>
      <c r="G56" s="256">
        <f t="shared" si="4"/>
        <v>0</v>
      </c>
      <c r="H56" s="256">
        <f t="shared" si="4"/>
        <v>0</v>
      </c>
    </row>
    <row r="57" spans="1:8" s="64" customFormat="1" ht="63.75" hidden="1">
      <c r="A57" s="71" t="s">
        <v>56</v>
      </c>
      <c r="B57" s="72" t="s">
        <v>8</v>
      </c>
      <c r="C57" s="73" t="s">
        <v>6</v>
      </c>
      <c r="D57" s="73" t="s">
        <v>12</v>
      </c>
      <c r="E57" s="74" t="s">
        <v>199</v>
      </c>
      <c r="F57" s="74"/>
      <c r="G57" s="86">
        <f t="shared" si="4"/>
        <v>0</v>
      </c>
      <c r="H57" s="86">
        <f t="shared" si="4"/>
        <v>0</v>
      </c>
    </row>
    <row r="58" spans="1:8" s="64" customFormat="1" hidden="1">
      <c r="A58" s="71" t="s">
        <v>48</v>
      </c>
      <c r="B58" s="73" t="s">
        <v>8</v>
      </c>
      <c r="C58" s="74" t="s">
        <v>6</v>
      </c>
      <c r="D58" s="74" t="s">
        <v>12</v>
      </c>
      <c r="E58" s="84" t="s">
        <v>204</v>
      </c>
      <c r="F58" s="74"/>
      <c r="G58" s="86">
        <f>SUM(G59)</f>
        <v>0</v>
      </c>
      <c r="H58" s="86">
        <f>SUM(H59)</f>
        <v>0</v>
      </c>
    </row>
    <row r="59" spans="1:8" s="64" customFormat="1" ht="38.25" hidden="1">
      <c r="A59" s="85" t="s">
        <v>20</v>
      </c>
      <c r="B59" s="72" t="s">
        <v>8</v>
      </c>
      <c r="C59" s="73" t="s">
        <v>6</v>
      </c>
      <c r="D59" s="73" t="s">
        <v>12</v>
      </c>
      <c r="E59" s="74" t="s">
        <v>205</v>
      </c>
      <c r="F59" s="67"/>
      <c r="G59" s="256">
        <f>G60+G61</f>
        <v>0</v>
      </c>
      <c r="H59" s="256">
        <f>H60+H61</f>
        <v>0</v>
      </c>
    </row>
    <row r="60" spans="1:8" s="64" customFormat="1" ht="38.25" hidden="1">
      <c r="A60" s="71" t="s">
        <v>57</v>
      </c>
      <c r="B60" s="83" t="s">
        <v>8</v>
      </c>
      <c r="C60" s="73" t="s">
        <v>6</v>
      </c>
      <c r="D60" s="73" t="s">
        <v>12</v>
      </c>
      <c r="E60" s="74" t="s">
        <v>205</v>
      </c>
      <c r="F60" s="74" t="s">
        <v>58</v>
      </c>
      <c r="G60" s="86">
        <v>0</v>
      </c>
      <c r="H60" s="86">
        <v>0</v>
      </c>
    </row>
    <row r="61" spans="1:8" s="64" customFormat="1" ht="36.75" hidden="1" customHeight="1">
      <c r="A61" s="76" t="s">
        <v>60</v>
      </c>
      <c r="B61" s="83" t="s">
        <v>8</v>
      </c>
      <c r="C61" s="73" t="s">
        <v>6</v>
      </c>
      <c r="D61" s="73" t="s">
        <v>12</v>
      </c>
      <c r="E61" s="74" t="s">
        <v>205</v>
      </c>
      <c r="F61" s="74" t="s">
        <v>61</v>
      </c>
      <c r="G61" s="86">
        <v>0</v>
      </c>
      <c r="H61" s="86">
        <v>0</v>
      </c>
    </row>
    <row r="62" spans="1:8" s="64" customFormat="1" ht="15.6" customHeight="1">
      <c r="A62" s="80" t="s">
        <v>9</v>
      </c>
      <c r="B62" s="81" t="s">
        <v>8</v>
      </c>
      <c r="C62" s="82" t="s">
        <v>6</v>
      </c>
      <c r="D62" s="81"/>
      <c r="E62" s="145"/>
      <c r="F62" s="81"/>
      <c r="G62" s="254">
        <f t="shared" ref="G62:H64" si="5">G63</f>
        <v>382100</v>
      </c>
      <c r="H62" s="254">
        <f t="shared" si="5"/>
        <v>489700</v>
      </c>
    </row>
    <row r="63" spans="1:8" s="64" customFormat="1" ht="25.9" customHeight="1">
      <c r="A63" s="65" t="s">
        <v>10</v>
      </c>
      <c r="B63" s="83" t="s">
        <v>8</v>
      </c>
      <c r="C63" s="66" t="s">
        <v>6</v>
      </c>
      <c r="D63" s="67" t="s">
        <v>12</v>
      </c>
      <c r="E63" s="67"/>
      <c r="F63" s="67"/>
      <c r="G63" s="256">
        <f t="shared" si="5"/>
        <v>382100</v>
      </c>
      <c r="H63" s="256">
        <f t="shared" si="5"/>
        <v>489700</v>
      </c>
    </row>
    <row r="64" spans="1:8" s="64" customFormat="1" ht="26.45" customHeight="1">
      <c r="A64" s="71" t="s">
        <v>56</v>
      </c>
      <c r="B64" s="72" t="s">
        <v>8</v>
      </c>
      <c r="C64" s="73" t="s">
        <v>6</v>
      </c>
      <c r="D64" s="73" t="s">
        <v>12</v>
      </c>
      <c r="E64" s="74" t="s">
        <v>199</v>
      </c>
      <c r="F64" s="74"/>
      <c r="G64" s="86">
        <f t="shared" si="5"/>
        <v>382100</v>
      </c>
      <c r="H64" s="86">
        <f t="shared" si="5"/>
        <v>489700</v>
      </c>
    </row>
    <row r="65" spans="1:8" s="64" customFormat="1" ht="18.95" customHeight="1">
      <c r="A65" s="71" t="s">
        <v>48</v>
      </c>
      <c r="B65" s="73" t="s">
        <v>8</v>
      </c>
      <c r="C65" s="74" t="s">
        <v>6</v>
      </c>
      <c r="D65" s="74" t="s">
        <v>12</v>
      </c>
      <c r="E65" s="84" t="s">
        <v>204</v>
      </c>
      <c r="F65" s="74"/>
      <c r="G65" s="86">
        <f>SUM(G66)</f>
        <v>382100</v>
      </c>
      <c r="H65" s="86">
        <f>SUM(H66)</f>
        <v>489700</v>
      </c>
    </row>
    <row r="66" spans="1:8" s="64" customFormat="1" ht="40.9" customHeight="1">
      <c r="A66" s="85" t="s">
        <v>20</v>
      </c>
      <c r="B66" s="72" t="s">
        <v>8</v>
      </c>
      <c r="C66" s="73" t="s">
        <v>6</v>
      </c>
      <c r="D66" s="73" t="s">
        <v>12</v>
      </c>
      <c r="E66" s="74" t="s">
        <v>205</v>
      </c>
      <c r="F66" s="67"/>
      <c r="G66" s="256">
        <f>G67+G68</f>
        <v>382100</v>
      </c>
      <c r="H66" s="256">
        <f>H67+H68</f>
        <v>489700</v>
      </c>
    </row>
    <row r="67" spans="1:8" s="64" customFormat="1" ht="26.1" customHeight="1">
      <c r="A67" s="71" t="s">
        <v>57</v>
      </c>
      <c r="B67" s="83" t="s">
        <v>8</v>
      </c>
      <c r="C67" s="73" t="s">
        <v>6</v>
      </c>
      <c r="D67" s="73" t="s">
        <v>12</v>
      </c>
      <c r="E67" s="74" t="s">
        <v>205</v>
      </c>
      <c r="F67" s="74" t="s">
        <v>58</v>
      </c>
      <c r="G67" s="86">
        <v>360000</v>
      </c>
      <c r="H67" s="86">
        <v>468900</v>
      </c>
    </row>
    <row r="68" spans="1:8" s="64" customFormat="1" ht="26.1" customHeight="1">
      <c r="A68" s="241" t="s">
        <v>329</v>
      </c>
      <c r="B68" s="255" t="s">
        <v>8</v>
      </c>
      <c r="C68" s="78" t="s">
        <v>6</v>
      </c>
      <c r="D68" s="78" t="s">
        <v>12</v>
      </c>
      <c r="E68" s="79" t="s">
        <v>205</v>
      </c>
      <c r="F68" s="79" t="s">
        <v>61</v>
      </c>
      <c r="G68" s="86">
        <v>22100</v>
      </c>
      <c r="H68" s="86">
        <v>20800</v>
      </c>
    </row>
    <row r="69" spans="1:8" s="64" customFormat="1" ht="25.5">
      <c r="A69" s="68" t="s">
        <v>11</v>
      </c>
      <c r="B69" s="75" t="s">
        <v>8</v>
      </c>
      <c r="C69" s="70" t="s">
        <v>12</v>
      </c>
      <c r="D69" s="70"/>
      <c r="E69" s="70"/>
      <c r="F69" s="70"/>
      <c r="G69" s="254">
        <f>G70</f>
        <v>26000</v>
      </c>
      <c r="H69" s="254">
        <f>H70</f>
        <v>26000</v>
      </c>
    </row>
    <row r="70" spans="1:8" s="64" customFormat="1" ht="40.15" customHeight="1">
      <c r="A70" s="228" t="s">
        <v>351</v>
      </c>
      <c r="B70" s="75" t="s">
        <v>8</v>
      </c>
      <c r="C70" s="70" t="s">
        <v>12</v>
      </c>
      <c r="D70" s="70" t="s">
        <v>13</v>
      </c>
      <c r="E70" s="70"/>
      <c r="F70" s="70"/>
      <c r="G70" s="162">
        <f>G76+G71</f>
        <v>26000</v>
      </c>
      <c r="H70" s="162">
        <f>H76+H71</f>
        <v>26000</v>
      </c>
    </row>
    <row r="71" spans="1:8" s="64" customFormat="1" ht="54.6" customHeight="1">
      <c r="A71" s="228" t="s">
        <v>355</v>
      </c>
      <c r="B71" s="75" t="s">
        <v>8</v>
      </c>
      <c r="C71" s="70" t="s">
        <v>12</v>
      </c>
      <c r="D71" s="70" t="s">
        <v>13</v>
      </c>
      <c r="E71" s="70" t="s">
        <v>212</v>
      </c>
      <c r="F71" s="70"/>
      <c r="G71" s="162">
        <f t="shared" ref="G71:H74" si="6">G72</f>
        <v>1000</v>
      </c>
      <c r="H71" s="162">
        <f t="shared" si="6"/>
        <v>1000</v>
      </c>
    </row>
    <row r="72" spans="1:8" s="64" customFormat="1" ht="66.599999999999994" customHeight="1">
      <c r="A72" s="228" t="s">
        <v>356</v>
      </c>
      <c r="B72" s="75" t="s">
        <v>8</v>
      </c>
      <c r="C72" s="70" t="s">
        <v>12</v>
      </c>
      <c r="D72" s="70" t="s">
        <v>13</v>
      </c>
      <c r="E72" s="70" t="s">
        <v>213</v>
      </c>
      <c r="F72" s="70"/>
      <c r="G72" s="162">
        <f t="shared" si="6"/>
        <v>1000</v>
      </c>
      <c r="H72" s="162">
        <f t="shared" si="6"/>
        <v>1000</v>
      </c>
    </row>
    <row r="73" spans="1:8" s="64" customFormat="1" ht="41.25" customHeight="1">
      <c r="A73" s="76" t="s">
        <v>357</v>
      </c>
      <c r="B73" s="72" t="s">
        <v>8</v>
      </c>
      <c r="C73" s="74" t="s">
        <v>12</v>
      </c>
      <c r="D73" s="74" t="s">
        <v>13</v>
      </c>
      <c r="E73" s="74" t="s">
        <v>214</v>
      </c>
      <c r="F73" s="74"/>
      <c r="G73" s="86">
        <f t="shared" si="6"/>
        <v>1000</v>
      </c>
      <c r="H73" s="86">
        <f t="shared" si="6"/>
        <v>1000</v>
      </c>
    </row>
    <row r="74" spans="1:8" s="64" customFormat="1" ht="37.15" customHeight="1">
      <c r="A74" s="76" t="s">
        <v>358</v>
      </c>
      <c r="B74" s="72" t="s">
        <v>8</v>
      </c>
      <c r="C74" s="74" t="s">
        <v>12</v>
      </c>
      <c r="D74" s="74" t="s">
        <v>13</v>
      </c>
      <c r="E74" s="74" t="s">
        <v>215</v>
      </c>
      <c r="F74" s="74"/>
      <c r="G74" s="86">
        <f t="shared" si="6"/>
        <v>1000</v>
      </c>
      <c r="H74" s="86">
        <f t="shared" si="6"/>
        <v>1000</v>
      </c>
    </row>
    <row r="75" spans="1:8" s="64" customFormat="1" ht="37.15" customHeight="1">
      <c r="A75" s="228" t="s">
        <v>60</v>
      </c>
      <c r="B75" s="75" t="s">
        <v>8</v>
      </c>
      <c r="C75" s="70" t="s">
        <v>12</v>
      </c>
      <c r="D75" s="70" t="s">
        <v>13</v>
      </c>
      <c r="E75" s="70" t="s">
        <v>359</v>
      </c>
      <c r="F75" s="70" t="s">
        <v>61</v>
      </c>
      <c r="G75" s="162">
        <v>1000</v>
      </c>
      <c r="H75" s="162">
        <v>1000</v>
      </c>
    </row>
    <row r="76" spans="1:8" s="64" customFormat="1" ht="39.75" customHeight="1">
      <c r="A76" s="76" t="s">
        <v>351</v>
      </c>
      <c r="B76" s="72" t="s">
        <v>8</v>
      </c>
      <c r="C76" s="74" t="s">
        <v>12</v>
      </c>
      <c r="D76" s="74" t="s">
        <v>13</v>
      </c>
      <c r="E76" s="74" t="s">
        <v>216</v>
      </c>
      <c r="F76" s="74"/>
      <c r="G76" s="86">
        <f t="shared" ref="G76:H76" si="7">G77</f>
        <v>25000</v>
      </c>
      <c r="H76" s="86">
        <f t="shared" si="7"/>
        <v>25000</v>
      </c>
    </row>
    <row r="77" spans="1:8" s="64" customFormat="1" ht="30" customHeight="1">
      <c r="A77" s="76" t="s">
        <v>129</v>
      </c>
      <c r="B77" s="72" t="s">
        <v>8</v>
      </c>
      <c r="C77" s="74" t="s">
        <v>12</v>
      </c>
      <c r="D77" s="74" t="s">
        <v>13</v>
      </c>
      <c r="E77" s="74" t="s">
        <v>217</v>
      </c>
      <c r="F77" s="74"/>
      <c r="G77" s="86">
        <f>G78</f>
        <v>25000</v>
      </c>
      <c r="H77" s="86">
        <f>H78</f>
        <v>25000</v>
      </c>
    </row>
    <row r="78" spans="1:8" s="64" customFormat="1" ht="37.9" customHeight="1">
      <c r="A78" s="76" t="s">
        <v>358</v>
      </c>
      <c r="B78" s="72" t="s">
        <v>8</v>
      </c>
      <c r="C78" s="74" t="s">
        <v>12</v>
      </c>
      <c r="D78" s="74" t="s">
        <v>13</v>
      </c>
      <c r="E78" s="74" t="s">
        <v>218</v>
      </c>
      <c r="F78" s="74"/>
      <c r="G78" s="86">
        <f>G79</f>
        <v>25000</v>
      </c>
      <c r="H78" s="86">
        <f>H79</f>
        <v>25000</v>
      </c>
    </row>
    <row r="79" spans="1:8" s="64" customFormat="1" ht="43.9" customHeight="1">
      <c r="A79" s="76" t="s">
        <v>60</v>
      </c>
      <c r="B79" s="72" t="s">
        <v>8</v>
      </c>
      <c r="C79" s="74" t="s">
        <v>12</v>
      </c>
      <c r="D79" s="74" t="s">
        <v>13</v>
      </c>
      <c r="E79" s="74" t="s">
        <v>218</v>
      </c>
      <c r="F79" s="74" t="s">
        <v>61</v>
      </c>
      <c r="G79" s="86">
        <v>25000</v>
      </c>
      <c r="H79" s="86">
        <v>25000</v>
      </c>
    </row>
    <row r="80" spans="1:8" s="64" customFormat="1">
      <c r="A80" s="68" t="s">
        <v>41</v>
      </c>
      <c r="B80" s="75" t="s">
        <v>8</v>
      </c>
      <c r="C80" s="70" t="s">
        <v>7</v>
      </c>
      <c r="D80" s="70"/>
      <c r="E80" s="70"/>
      <c r="F80" s="70"/>
      <c r="G80" s="254">
        <f>G86+G81</f>
        <v>3204589.9800000004</v>
      </c>
      <c r="H80" s="254">
        <f>H86+H81</f>
        <v>3233392.17</v>
      </c>
    </row>
    <row r="81" spans="1:8" s="64" customFormat="1">
      <c r="A81" s="268" t="s">
        <v>441</v>
      </c>
      <c r="B81" s="243" t="s">
        <v>8</v>
      </c>
      <c r="C81" s="161" t="s">
        <v>7</v>
      </c>
      <c r="D81" s="161" t="s">
        <v>442</v>
      </c>
      <c r="E81" s="161"/>
      <c r="F81" s="161"/>
      <c r="G81" s="239">
        <f t="shared" ref="G81:H84" si="8">G82</f>
        <v>1144084.3600000001</v>
      </c>
      <c r="H81" s="239">
        <f t="shared" si="8"/>
        <v>1172886.55</v>
      </c>
    </row>
    <row r="82" spans="1:8" s="64" customFormat="1" ht="51">
      <c r="A82" s="244" t="s">
        <v>443</v>
      </c>
      <c r="B82" s="242" t="s">
        <v>8</v>
      </c>
      <c r="C82" s="79" t="s">
        <v>7</v>
      </c>
      <c r="D82" s="79" t="s">
        <v>442</v>
      </c>
      <c r="E82" s="79" t="s">
        <v>444</v>
      </c>
      <c r="F82" s="79"/>
      <c r="G82" s="239">
        <f t="shared" si="8"/>
        <v>1144084.3600000001</v>
      </c>
      <c r="H82" s="239">
        <f t="shared" si="8"/>
        <v>1172886.55</v>
      </c>
    </row>
    <row r="83" spans="1:8" s="64" customFormat="1" ht="38.25">
      <c r="A83" s="244" t="s">
        <v>445</v>
      </c>
      <c r="B83" s="242" t="s">
        <v>8</v>
      </c>
      <c r="C83" s="79" t="s">
        <v>7</v>
      </c>
      <c r="D83" s="79" t="s">
        <v>442</v>
      </c>
      <c r="E83" s="79" t="s">
        <v>446</v>
      </c>
      <c r="F83" s="79"/>
      <c r="G83" s="239">
        <f t="shared" si="8"/>
        <v>1144084.3600000001</v>
      </c>
      <c r="H83" s="239">
        <f t="shared" si="8"/>
        <v>1172886.55</v>
      </c>
    </row>
    <row r="84" spans="1:8" s="64" customFormat="1" ht="38.25">
      <c r="A84" s="244" t="s">
        <v>447</v>
      </c>
      <c r="B84" s="242" t="s">
        <v>8</v>
      </c>
      <c r="C84" s="79" t="s">
        <v>7</v>
      </c>
      <c r="D84" s="79" t="s">
        <v>442</v>
      </c>
      <c r="E84" s="79" t="s">
        <v>448</v>
      </c>
      <c r="F84" s="79"/>
      <c r="G84" s="239">
        <f t="shared" si="8"/>
        <v>1144084.3600000001</v>
      </c>
      <c r="H84" s="239">
        <f t="shared" si="8"/>
        <v>1172886.55</v>
      </c>
    </row>
    <row r="85" spans="1:8" s="64" customFormat="1" ht="38.25">
      <c r="A85" s="244" t="s">
        <v>60</v>
      </c>
      <c r="B85" s="242" t="s">
        <v>8</v>
      </c>
      <c r="C85" s="79" t="s">
        <v>7</v>
      </c>
      <c r="D85" s="79" t="s">
        <v>442</v>
      </c>
      <c r="E85" s="79" t="s">
        <v>448</v>
      </c>
      <c r="F85" s="79" t="s">
        <v>61</v>
      </c>
      <c r="G85" s="239">
        <v>1144084.3600000001</v>
      </c>
      <c r="H85" s="239">
        <v>1172886.55</v>
      </c>
    </row>
    <row r="86" spans="1:8" s="64" customFormat="1" ht="25.5">
      <c r="A86" s="68" t="s">
        <v>72</v>
      </c>
      <c r="B86" s="69" t="s">
        <v>8</v>
      </c>
      <c r="C86" s="70" t="s">
        <v>7</v>
      </c>
      <c r="D86" s="70" t="s">
        <v>40</v>
      </c>
      <c r="E86" s="70"/>
      <c r="F86" s="70"/>
      <c r="G86" s="239">
        <f>G87</f>
        <v>2060505.62</v>
      </c>
      <c r="H86" s="239">
        <f>H87</f>
        <v>2060505.62</v>
      </c>
    </row>
    <row r="87" spans="1:8" s="64" customFormat="1" ht="63.75">
      <c r="A87" s="71" t="s">
        <v>56</v>
      </c>
      <c r="B87" s="73" t="s">
        <v>8</v>
      </c>
      <c r="C87" s="74" t="s">
        <v>7</v>
      </c>
      <c r="D87" s="74" t="s">
        <v>40</v>
      </c>
      <c r="E87" s="74" t="s">
        <v>199</v>
      </c>
      <c r="F87" s="73"/>
      <c r="G87" s="86">
        <f t="shared" ref="G87:H88" si="9">G88</f>
        <v>2060505.62</v>
      </c>
      <c r="H87" s="86">
        <f t="shared" si="9"/>
        <v>2060505.62</v>
      </c>
    </row>
    <row r="88" spans="1:8" s="64" customFormat="1">
      <c r="A88" s="71" t="s">
        <v>48</v>
      </c>
      <c r="B88" s="73" t="s">
        <v>8</v>
      </c>
      <c r="C88" s="74" t="s">
        <v>7</v>
      </c>
      <c r="D88" s="74" t="s">
        <v>40</v>
      </c>
      <c r="E88" s="74" t="s">
        <v>204</v>
      </c>
      <c r="F88" s="73"/>
      <c r="G88" s="86">
        <f t="shared" si="9"/>
        <v>2060505.62</v>
      </c>
      <c r="H88" s="86">
        <f t="shared" si="9"/>
        <v>2060505.62</v>
      </c>
    </row>
    <row r="89" spans="1:8" s="64" customFormat="1" ht="54.6" customHeight="1">
      <c r="A89" s="76" t="s">
        <v>297</v>
      </c>
      <c r="B89" s="73" t="s">
        <v>8</v>
      </c>
      <c r="C89" s="74" t="s">
        <v>7</v>
      </c>
      <c r="D89" s="74" t="s">
        <v>40</v>
      </c>
      <c r="E89" s="73" t="s">
        <v>225</v>
      </c>
      <c r="F89" s="74"/>
      <c r="G89" s="86">
        <f>SUM(G90)</f>
        <v>2060505.62</v>
      </c>
      <c r="H89" s="86">
        <f>SUM(H90)</f>
        <v>2060505.62</v>
      </c>
    </row>
    <row r="90" spans="1:8" s="64" customFormat="1" ht="25.5">
      <c r="A90" s="76" t="s">
        <v>87</v>
      </c>
      <c r="B90" s="73" t="s">
        <v>8</v>
      </c>
      <c r="C90" s="74" t="s">
        <v>7</v>
      </c>
      <c r="D90" s="74" t="s">
        <v>40</v>
      </c>
      <c r="E90" s="73" t="s">
        <v>225</v>
      </c>
      <c r="F90" s="79" t="s">
        <v>58</v>
      </c>
      <c r="G90" s="98">
        <v>2060505.62</v>
      </c>
      <c r="H90" s="98">
        <v>2060505.62</v>
      </c>
    </row>
    <row r="91" spans="1:8" s="64" customFormat="1">
      <c r="A91" s="68" t="s">
        <v>84</v>
      </c>
      <c r="B91" s="69" t="s">
        <v>8</v>
      </c>
      <c r="C91" s="70" t="s">
        <v>14</v>
      </c>
      <c r="D91" s="70"/>
      <c r="E91" s="70"/>
      <c r="F91" s="70"/>
      <c r="G91" s="254">
        <f>G96+G114+G92</f>
        <v>310515.74</v>
      </c>
      <c r="H91" s="254">
        <f>H96+H114+H92</f>
        <v>74229.67</v>
      </c>
    </row>
    <row r="92" spans="1:8" s="64" customFormat="1" ht="0.75" hidden="1" customHeight="1">
      <c r="A92" s="68" t="s">
        <v>110</v>
      </c>
      <c r="B92" s="69" t="s">
        <v>8</v>
      </c>
      <c r="C92" s="69" t="s">
        <v>14</v>
      </c>
      <c r="D92" s="69" t="s">
        <v>5</v>
      </c>
      <c r="E92" s="89"/>
      <c r="F92" s="74"/>
      <c r="G92" s="254">
        <f t="shared" ref="G92:H94" si="10">SUM(G93)</f>
        <v>0</v>
      </c>
      <c r="H92" s="254">
        <f t="shared" si="10"/>
        <v>0</v>
      </c>
    </row>
    <row r="93" spans="1:8" s="64" customFormat="1" ht="63.75" hidden="1">
      <c r="A93" s="71" t="s">
        <v>56</v>
      </c>
      <c r="B93" s="72" t="s">
        <v>8</v>
      </c>
      <c r="C93" s="74" t="s">
        <v>14</v>
      </c>
      <c r="D93" s="74" t="s">
        <v>5</v>
      </c>
      <c r="E93" s="74" t="s">
        <v>199</v>
      </c>
      <c r="F93" s="70"/>
      <c r="G93" s="269">
        <f t="shared" si="10"/>
        <v>0</v>
      </c>
      <c r="H93" s="269">
        <f t="shared" si="10"/>
        <v>0</v>
      </c>
    </row>
    <row r="94" spans="1:8" s="64" customFormat="1" ht="25.5" hidden="1">
      <c r="A94" s="92" t="s">
        <v>112</v>
      </c>
      <c r="B94" s="72" t="s">
        <v>8</v>
      </c>
      <c r="C94" s="74" t="s">
        <v>14</v>
      </c>
      <c r="D94" s="74" t="s">
        <v>5</v>
      </c>
      <c r="E94" s="79" t="s">
        <v>111</v>
      </c>
      <c r="F94" s="79"/>
      <c r="G94" s="86">
        <f t="shared" si="10"/>
        <v>0</v>
      </c>
      <c r="H94" s="86">
        <f t="shared" si="10"/>
        <v>0</v>
      </c>
    </row>
    <row r="95" spans="1:8" s="64" customFormat="1" ht="5.25" hidden="1" customHeight="1">
      <c r="A95" s="76" t="s">
        <v>60</v>
      </c>
      <c r="B95" s="72" t="s">
        <v>8</v>
      </c>
      <c r="C95" s="74" t="s">
        <v>14</v>
      </c>
      <c r="D95" s="74" t="s">
        <v>5</v>
      </c>
      <c r="E95" s="79" t="s">
        <v>111</v>
      </c>
      <c r="F95" s="79" t="s">
        <v>61</v>
      </c>
      <c r="G95" s="86"/>
      <c r="H95" s="86"/>
    </row>
    <row r="96" spans="1:8" s="64" customFormat="1">
      <c r="A96" s="68" t="s">
        <v>15</v>
      </c>
      <c r="B96" s="75" t="s">
        <v>8</v>
      </c>
      <c r="C96" s="70" t="s">
        <v>14</v>
      </c>
      <c r="D96" s="70" t="s">
        <v>12</v>
      </c>
      <c r="E96" s="93"/>
      <c r="F96" s="70"/>
      <c r="G96" s="254">
        <f>G97</f>
        <v>310515.74</v>
      </c>
      <c r="H96" s="254">
        <f>H97</f>
        <v>74229.67</v>
      </c>
    </row>
    <row r="97" spans="1:8" s="64" customFormat="1" ht="57" customHeight="1">
      <c r="A97" s="143" t="s">
        <v>331</v>
      </c>
      <c r="B97" s="73" t="s">
        <v>8</v>
      </c>
      <c r="C97" s="74" t="s">
        <v>14</v>
      </c>
      <c r="D97" s="74" t="s">
        <v>12</v>
      </c>
      <c r="E97" s="74" t="s">
        <v>212</v>
      </c>
      <c r="F97" s="74"/>
      <c r="G97" s="86">
        <f>G98+G110+G102</f>
        <v>310515.74</v>
      </c>
      <c r="H97" s="86">
        <f>H98+H110+H102</f>
        <v>74229.67</v>
      </c>
    </row>
    <row r="98" spans="1:8" s="64" customFormat="1" ht="66.599999999999994" customHeight="1">
      <c r="A98" s="144" t="s">
        <v>337</v>
      </c>
      <c r="B98" s="73" t="s">
        <v>8</v>
      </c>
      <c r="C98" s="74" t="s">
        <v>14</v>
      </c>
      <c r="D98" s="74" t="s">
        <v>12</v>
      </c>
      <c r="E98" s="74" t="s">
        <v>228</v>
      </c>
      <c r="F98" s="74"/>
      <c r="G98" s="86">
        <f>G100</f>
        <v>500</v>
      </c>
      <c r="H98" s="86">
        <f>H100</f>
        <v>500</v>
      </c>
    </row>
    <row r="99" spans="1:8" s="64" customFormat="1" ht="38.25">
      <c r="A99" s="142" t="s">
        <v>143</v>
      </c>
      <c r="B99" s="73" t="s">
        <v>8</v>
      </c>
      <c r="C99" s="74" t="s">
        <v>14</v>
      </c>
      <c r="D99" s="74" t="s">
        <v>12</v>
      </c>
      <c r="E99" s="74" t="s">
        <v>229</v>
      </c>
      <c r="F99" s="74"/>
      <c r="G99" s="86">
        <f>G101</f>
        <v>500</v>
      </c>
      <c r="H99" s="86">
        <f>H101</f>
        <v>500</v>
      </c>
    </row>
    <row r="100" spans="1:8" s="64" customFormat="1" ht="39.6" customHeight="1">
      <c r="A100" s="142" t="s">
        <v>145</v>
      </c>
      <c r="B100" s="73" t="s">
        <v>8</v>
      </c>
      <c r="C100" s="74" t="s">
        <v>14</v>
      </c>
      <c r="D100" s="74" t="s">
        <v>12</v>
      </c>
      <c r="E100" s="74" t="s">
        <v>230</v>
      </c>
      <c r="F100" s="91"/>
      <c r="G100" s="259">
        <f>G101</f>
        <v>500</v>
      </c>
      <c r="H100" s="259">
        <f>H101</f>
        <v>500</v>
      </c>
    </row>
    <row r="101" spans="1:8" s="64" customFormat="1" ht="39.75" customHeight="1">
      <c r="A101" s="76" t="s">
        <v>60</v>
      </c>
      <c r="B101" s="73" t="s">
        <v>8</v>
      </c>
      <c r="C101" s="74" t="s">
        <v>14</v>
      </c>
      <c r="D101" s="74" t="s">
        <v>12</v>
      </c>
      <c r="E101" s="74" t="s">
        <v>230</v>
      </c>
      <c r="F101" s="74" t="s">
        <v>61</v>
      </c>
      <c r="G101" s="86">
        <v>500</v>
      </c>
      <c r="H101" s="86">
        <v>500</v>
      </c>
    </row>
    <row r="102" spans="1:8" s="64" customFormat="1" ht="63.75">
      <c r="A102" s="143" t="s">
        <v>338</v>
      </c>
      <c r="B102" s="72" t="s">
        <v>8</v>
      </c>
      <c r="C102" s="73" t="s">
        <v>14</v>
      </c>
      <c r="D102" s="74" t="s">
        <v>12</v>
      </c>
      <c r="E102" s="74" t="s">
        <v>231</v>
      </c>
      <c r="F102" s="74"/>
      <c r="G102" s="86">
        <f>G103</f>
        <v>309015.74</v>
      </c>
      <c r="H102" s="86">
        <f>H103</f>
        <v>72729.67</v>
      </c>
    </row>
    <row r="103" spans="1:8" s="64" customFormat="1" ht="27.75" customHeight="1">
      <c r="A103" s="142" t="s">
        <v>157</v>
      </c>
      <c r="B103" s="72" t="s">
        <v>8</v>
      </c>
      <c r="C103" s="73" t="s">
        <v>14</v>
      </c>
      <c r="D103" s="74" t="s">
        <v>12</v>
      </c>
      <c r="E103" s="89" t="s">
        <v>232</v>
      </c>
      <c r="F103" s="89"/>
      <c r="G103" s="86">
        <f>G106+G104+G108</f>
        <v>309015.74</v>
      </c>
      <c r="H103" s="86">
        <f>H106+H104+H108</f>
        <v>72729.67</v>
      </c>
    </row>
    <row r="104" spans="1:8" s="64" customFormat="1">
      <c r="A104" s="147" t="s">
        <v>235</v>
      </c>
      <c r="B104" s="73" t="s">
        <v>8</v>
      </c>
      <c r="C104" s="73" t="s">
        <v>14</v>
      </c>
      <c r="D104" s="74" t="s">
        <v>12</v>
      </c>
      <c r="E104" s="74" t="s">
        <v>234</v>
      </c>
      <c r="F104" s="74"/>
      <c r="G104" s="86">
        <f>G105</f>
        <v>258015.74</v>
      </c>
      <c r="H104" s="86">
        <f>H105</f>
        <v>21729.67</v>
      </c>
    </row>
    <row r="105" spans="1:8" s="64" customFormat="1" ht="38.25">
      <c r="A105" s="76" t="s">
        <v>60</v>
      </c>
      <c r="B105" s="72" t="s">
        <v>8</v>
      </c>
      <c r="C105" s="73" t="s">
        <v>14</v>
      </c>
      <c r="D105" s="74" t="s">
        <v>12</v>
      </c>
      <c r="E105" s="74" t="s">
        <v>234</v>
      </c>
      <c r="F105" s="89" t="s">
        <v>61</v>
      </c>
      <c r="G105" s="86">
        <v>258015.74</v>
      </c>
      <c r="H105" s="86">
        <v>21729.67</v>
      </c>
    </row>
    <row r="106" spans="1:8" s="64" customFormat="1" ht="25.5">
      <c r="A106" s="147" t="s">
        <v>159</v>
      </c>
      <c r="B106" s="73" t="s">
        <v>8</v>
      </c>
      <c r="C106" s="73" t="s">
        <v>14</v>
      </c>
      <c r="D106" s="74" t="s">
        <v>12</v>
      </c>
      <c r="E106" s="74" t="s">
        <v>233</v>
      </c>
      <c r="F106" s="74"/>
      <c r="G106" s="86">
        <f>G107</f>
        <v>1000</v>
      </c>
      <c r="H106" s="86">
        <f>H107</f>
        <v>1000</v>
      </c>
    </row>
    <row r="107" spans="1:8" s="64" customFormat="1" ht="38.25">
      <c r="A107" s="76" t="s">
        <v>60</v>
      </c>
      <c r="B107" s="72" t="s">
        <v>8</v>
      </c>
      <c r="C107" s="73" t="s">
        <v>14</v>
      </c>
      <c r="D107" s="74" t="s">
        <v>12</v>
      </c>
      <c r="E107" s="74" t="s">
        <v>233</v>
      </c>
      <c r="F107" s="89" t="s">
        <v>61</v>
      </c>
      <c r="G107" s="86">
        <v>1000</v>
      </c>
      <c r="H107" s="86">
        <v>1000</v>
      </c>
    </row>
    <row r="108" spans="1:8" s="64" customFormat="1" ht="15.95" customHeight="1">
      <c r="A108" s="147" t="s">
        <v>163</v>
      </c>
      <c r="B108" s="73" t="s">
        <v>8</v>
      </c>
      <c r="C108" s="73" t="s">
        <v>14</v>
      </c>
      <c r="D108" s="74" t="s">
        <v>12</v>
      </c>
      <c r="E108" s="74" t="s">
        <v>236</v>
      </c>
      <c r="F108" s="74"/>
      <c r="G108" s="86">
        <f>G109</f>
        <v>50000</v>
      </c>
      <c r="H108" s="86">
        <f>H109</f>
        <v>50000</v>
      </c>
    </row>
    <row r="109" spans="1:8" s="64" customFormat="1" ht="38.25">
      <c r="A109" s="76" t="s">
        <v>60</v>
      </c>
      <c r="B109" s="72" t="s">
        <v>8</v>
      </c>
      <c r="C109" s="73" t="s">
        <v>14</v>
      </c>
      <c r="D109" s="74" t="s">
        <v>12</v>
      </c>
      <c r="E109" s="74" t="s">
        <v>236</v>
      </c>
      <c r="F109" s="89" t="s">
        <v>61</v>
      </c>
      <c r="G109" s="86">
        <v>50000</v>
      </c>
      <c r="H109" s="86">
        <v>50000</v>
      </c>
    </row>
    <row r="110" spans="1:8" s="64" customFormat="1" ht="51">
      <c r="A110" s="143" t="s">
        <v>345</v>
      </c>
      <c r="B110" s="72" t="s">
        <v>8</v>
      </c>
      <c r="C110" s="73" t="s">
        <v>14</v>
      </c>
      <c r="D110" s="74" t="s">
        <v>12</v>
      </c>
      <c r="E110" s="74" t="s">
        <v>314</v>
      </c>
      <c r="F110" s="89"/>
      <c r="G110" s="86">
        <f>G111</f>
        <v>1000</v>
      </c>
      <c r="H110" s="86">
        <f>H111</f>
        <v>1000</v>
      </c>
    </row>
    <row r="111" spans="1:8" s="64" customFormat="1" ht="38.25">
      <c r="A111" s="76" t="s">
        <v>316</v>
      </c>
      <c r="B111" s="72" t="s">
        <v>8</v>
      </c>
      <c r="C111" s="73" t="s">
        <v>14</v>
      </c>
      <c r="D111" s="74" t="s">
        <v>12</v>
      </c>
      <c r="E111" s="74" t="s">
        <v>315</v>
      </c>
      <c r="F111" s="89"/>
      <c r="G111" s="86">
        <f>G113</f>
        <v>1000</v>
      </c>
      <c r="H111" s="86">
        <f>H113</f>
        <v>1000</v>
      </c>
    </row>
    <row r="112" spans="1:8" s="64" customFormat="1" ht="38.25">
      <c r="A112" s="76" t="s">
        <v>317</v>
      </c>
      <c r="B112" s="72" t="s">
        <v>8</v>
      </c>
      <c r="C112" s="73" t="s">
        <v>14</v>
      </c>
      <c r="D112" s="74" t="s">
        <v>12</v>
      </c>
      <c r="E112" s="74" t="s">
        <v>318</v>
      </c>
      <c r="F112" s="89"/>
      <c r="G112" s="86">
        <v>1000</v>
      </c>
      <c r="H112" s="86">
        <v>1000</v>
      </c>
    </row>
    <row r="113" spans="1:8" s="64" customFormat="1" ht="39" customHeight="1">
      <c r="A113" s="76" t="s">
        <v>60</v>
      </c>
      <c r="B113" s="72" t="s">
        <v>8</v>
      </c>
      <c r="C113" s="73" t="s">
        <v>14</v>
      </c>
      <c r="D113" s="74" t="s">
        <v>12</v>
      </c>
      <c r="E113" s="74" t="s">
        <v>318</v>
      </c>
      <c r="F113" s="89" t="s">
        <v>61</v>
      </c>
      <c r="G113" s="86">
        <v>1000</v>
      </c>
      <c r="H113" s="86">
        <v>1000</v>
      </c>
    </row>
    <row r="114" spans="1:8" s="64" customFormat="1" ht="25.5" hidden="1">
      <c r="A114" s="68" t="s">
        <v>88</v>
      </c>
      <c r="B114" s="69" t="s">
        <v>8</v>
      </c>
      <c r="C114" s="69" t="s">
        <v>14</v>
      </c>
      <c r="D114" s="69" t="s">
        <v>14</v>
      </c>
      <c r="E114" s="74"/>
      <c r="F114" s="74"/>
      <c r="G114" s="254">
        <f t="shared" ref="G114:H116" si="11">SUM(G115)</f>
        <v>0</v>
      </c>
      <c r="H114" s="254">
        <f t="shared" si="11"/>
        <v>0</v>
      </c>
    </row>
    <row r="115" spans="1:8" s="64" customFormat="1" ht="25.5" hidden="1">
      <c r="A115" s="144" t="s">
        <v>319</v>
      </c>
      <c r="B115" s="72" t="s">
        <v>8</v>
      </c>
      <c r="C115" s="74" t="s">
        <v>14</v>
      </c>
      <c r="D115" s="74" t="s">
        <v>14</v>
      </c>
      <c r="E115" s="74" t="s">
        <v>226</v>
      </c>
      <c r="F115" s="70"/>
      <c r="G115" s="269">
        <f t="shared" si="11"/>
        <v>0</v>
      </c>
      <c r="H115" s="269">
        <f t="shared" si="11"/>
        <v>0</v>
      </c>
    </row>
    <row r="116" spans="1:8" s="64" customFormat="1" ht="16.149999999999999" hidden="1" customHeight="1">
      <c r="A116" s="148" t="s">
        <v>185</v>
      </c>
      <c r="B116" s="72" t="s">
        <v>8</v>
      </c>
      <c r="C116" s="74" t="s">
        <v>14</v>
      </c>
      <c r="D116" s="74" t="s">
        <v>14</v>
      </c>
      <c r="E116" s="79" t="s">
        <v>227</v>
      </c>
      <c r="F116" s="79"/>
      <c r="G116" s="86">
        <f t="shared" si="11"/>
        <v>0</v>
      </c>
      <c r="H116" s="86">
        <f t="shared" si="11"/>
        <v>0</v>
      </c>
    </row>
    <row r="117" spans="1:8" s="64" customFormat="1" ht="27" hidden="1" customHeight="1">
      <c r="A117" s="92" t="s">
        <v>91</v>
      </c>
      <c r="B117" s="72" t="s">
        <v>8</v>
      </c>
      <c r="C117" s="74" t="s">
        <v>14</v>
      </c>
      <c r="D117" s="74" t="s">
        <v>14</v>
      </c>
      <c r="E117" s="79" t="s">
        <v>237</v>
      </c>
      <c r="F117" s="79"/>
      <c r="G117" s="86">
        <f>G118</f>
        <v>0</v>
      </c>
      <c r="H117" s="86">
        <f>H118</f>
        <v>0</v>
      </c>
    </row>
    <row r="118" spans="1:8" s="64" customFormat="1" hidden="1">
      <c r="A118" s="149" t="s">
        <v>76</v>
      </c>
      <c r="B118" s="72" t="s">
        <v>8</v>
      </c>
      <c r="C118" s="74" t="s">
        <v>14</v>
      </c>
      <c r="D118" s="74" t="s">
        <v>14</v>
      </c>
      <c r="E118" s="79" t="s">
        <v>237</v>
      </c>
      <c r="F118" s="79" t="s">
        <v>77</v>
      </c>
      <c r="G118" s="86">
        <v>0</v>
      </c>
      <c r="H118" s="86">
        <v>0</v>
      </c>
    </row>
    <row r="119" spans="1:8" s="64" customFormat="1">
      <c r="A119" s="68" t="s">
        <v>79</v>
      </c>
      <c r="B119" s="75" t="s">
        <v>8</v>
      </c>
      <c r="C119" s="70" t="s">
        <v>16</v>
      </c>
      <c r="D119" s="70"/>
      <c r="E119" s="70"/>
      <c r="F119" s="70"/>
      <c r="G119" s="254">
        <f>G120+G141</f>
        <v>3345785.42</v>
      </c>
      <c r="H119" s="254">
        <f>H120+H141</f>
        <v>3461196.27</v>
      </c>
    </row>
    <row r="120" spans="1:8" s="64" customFormat="1">
      <c r="A120" s="65" t="s">
        <v>17</v>
      </c>
      <c r="B120" s="87" t="s">
        <v>8</v>
      </c>
      <c r="C120" s="66" t="s">
        <v>16</v>
      </c>
      <c r="D120" s="66" t="s">
        <v>5</v>
      </c>
      <c r="E120" s="67"/>
      <c r="F120" s="67"/>
      <c r="G120" s="102">
        <f>G126+G121</f>
        <v>1980378.11</v>
      </c>
      <c r="H120" s="102">
        <f>H126+H121</f>
        <v>2096788.96</v>
      </c>
    </row>
    <row r="121" spans="1:8" s="64" customFormat="1" ht="51">
      <c r="A121" s="143" t="s">
        <v>331</v>
      </c>
      <c r="B121" s="94" t="s">
        <v>8</v>
      </c>
      <c r="C121" s="74" t="s">
        <v>16</v>
      </c>
      <c r="D121" s="73" t="s">
        <v>5</v>
      </c>
      <c r="E121" s="74" t="s">
        <v>212</v>
      </c>
      <c r="F121" s="73"/>
      <c r="G121" s="86">
        <f>G122</f>
        <v>500</v>
      </c>
      <c r="H121" s="86">
        <f>H122</f>
        <v>500</v>
      </c>
    </row>
    <row r="122" spans="1:8" s="64" customFormat="1" ht="67.150000000000006" customHeight="1">
      <c r="A122" s="144" t="s">
        <v>337</v>
      </c>
      <c r="B122" s="94" t="s">
        <v>8</v>
      </c>
      <c r="C122" s="74" t="s">
        <v>16</v>
      </c>
      <c r="D122" s="73" t="s">
        <v>5</v>
      </c>
      <c r="E122" s="74" t="s">
        <v>228</v>
      </c>
      <c r="F122" s="73"/>
      <c r="G122" s="86">
        <f>G125</f>
        <v>500</v>
      </c>
      <c r="H122" s="86">
        <f>H125</f>
        <v>500</v>
      </c>
    </row>
    <row r="123" spans="1:8" s="64" customFormat="1" ht="38.25">
      <c r="A123" s="142" t="s">
        <v>143</v>
      </c>
      <c r="B123" s="94" t="s">
        <v>8</v>
      </c>
      <c r="C123" s="74" t="s">
        <v>16</v>
      </c>
      <c r="D123" s="73" t="s">
        <v>5</v>
      </c>
      <c r="E123" s="74" t="s">
        <v>229</v>
      </c>
      <c r="F123" s="73"/>
      <c r="G123" s="86">
        <f>G124</f>
        <v>500</v>
      </c>
      <c r="H123" s="86">
        <f>H124</f>
        <v>500</v>
      </c>
    </row>
    <row r="124" spans="1:8" s="64" customFormat="1" ht="39" customHeight="1">
      <c r="A124" s="142" t="s">
        <v>145</v>
      </c>
      <c r="B124" s="94" t="s">
        <v>8</v>
      </c>
      <c r="C124" s="74" t="s">
        <v>16</v>
      </c>
      <c r="D124" s="73" t="s">
        <v>5</v>
      </c>
      <c r="E124" s="74" t="s">
        <v>230</v>
      </c>
      <c r="F124" s="73"/>
      <c r="G124" s="86">
        <f>G125</f>
        <v>500</v>
      </c>
      <c r="H124" s="86">
        <f>H125</f>
        <v>500</v>
      </c>
    </row>
    <row r="125" spans="1:8" s="64" customFormat="1" ht="38.25">
      <c r="A125" s="76" t="s">
        <v>60</v>
      </c>
      <c r="B125" s="94" t="s">
        <v>8</v>
      </c>
      <c r="C125" s="74" t="s">
        <v>16</v>
      </c>
      <c r="D125" s="73" t="s">
        <v>5</v>
      </c>
      <c r="E125" s="74" t="s">
        <v>230</v>
      </c>
      <c r="F125" s="74" t="s">
        <v>61</v>
      </c>
      <c r="G125" s="86">
        <v>500</v>
      </c>
      <c r="H125" s="86">
        <v>500</v>
      </c>
    </row>
    <row r="126" spans="1:8" s="64" customFormat="1" ht="38.25">
      <c r="A126" s="144" t="s">
        <v>340</v>
      </c>
      <c r="B126" s="94" t="s">
        <v>8</v>
      </c>
      <c r="C126" s="74" t="s">
        <v>16</v>
      </c>
      <c r="D126" s="73" t="s">
        <v>5</v>
      </c>
      <c r="E126" s="74" t="s">
        <v>238</v>
      </c>
      <c r="F126" s="73"/>
      <c r="G126" s="86">
        <f>G127+G133+G137</f>
        <v>1979878.11</v>
      </c>
      <c r="H126" s="86">
        <f>H127+H133+H137</f>
        <v>2096288.96</v>
      </c>
    </row>
    <row r="127" spans="1:8" s="64" customFormat="1" ht="38.25">
      <c r="A127" s="150" t="s">
        <v>341</v>
      </c>
      <c r="B127" s="107" t="s">
        <v>8</v>
      </c>
      <c r="C127" s="78" t="s">
        <v>16</v>
      </c>
      <c r="D127" s="79" t="s">
        <v>5</v>
      </c>
      <c r="E127" s="74" t="s">
        <v>239</v>
      </c>
      <c r="F127" s="73"/>
      <c r="G127" s="86">
        <f>G128</f>
        <v>1977878.11</v>
      </c>
      <c r="H127" s="86">
        <f>H128</f>
        <v>2094288.96</v>
      </c>
    </row>
    <row r="128" spans="1:8" s="64" customFormat="1">
      <c r="A128" s="152" t="s">
        <v>167</v>
      </c>
      <c r="B128" s="107" t="s">
        <v>8</v>
      </c>
      <c r="C128" s="74" t="s">
        <v>16</v>
      </c>
      <c r="D128" s="73" t="s">
        <v>5</v>
      </c>
      <c r="E128" s="74" t="s">
        <v>240</v>
      </c>
      <c r="F128" s="74"/>
      <c r="G128" s="86">
        <f>G129</f>
        <v>1977878.11</v>
      </c>
      <c r="H128" s="86">
        <f>H129</f>
        <v>2094288.96</v>
      </c>
    </row>
    <row r="129" spans="1:8" s="64" customFormat="1" ht="29.45" customHeight="1">
      <c r="A129" s="151" t="s">
        <v>80</v>
      </c>
      <c r="B129" s="73" t="s">
        <v>8</v>
      </c>
      <c r="C129" s="74" t="s">
        <v>16</v>
      </c>
      <c r="D129" s="73" t="s">
        <v>5</v>
      </c>
      <c r="E129" s="74" t="s">
        <v>241</v>
      </c>
      <c r="F129" s="74"/>
      <c r="G129" s="86">
        <f>G130+G131+G132</f>
        <v>1977878.11</v>
      </c>
      <c r="H129" s="86">
        <f>H130+H131+H132</f>
        <v>2094288.96</v>
      </c>
    </row>
    <row r="130" spans="1:8" s="64" customFormat="1" ht="25.5">
      <c r="A130" s="76" t="s">
        <v>87</v>
      </c>
      <c r="B130" s="94" t="s">
        <v>8</v>
      </c>
      <c r="C130" s="74" t="s">
        <v>16</v>
      </c>
      <c r="D130" s="73" t="s">
        <v>5</v>
      </c>
      <c r="E130" s="74" t="s">
        <v>241</v>
      </c>
      <c r="F130" s="74" t="s">
        <v>85</v>
      </c>
      <c r="G130" s="86">
        <v>1707878.11</v>
      </c>
      <c r="H130" s="86">
        <v>1707878.11</v>
      </c>
    </row>
    <row r="131" spans="1:8" s="64" customFormat="1" ht="38.25">
      <c r="A131" s="76" t="s">
        <v>60</v>
      </c>
      <c r="B131" s="94" t="s">
        <v>8</v>
      </c>
      <c r="C131" s="78" t="s">
        <v>16</v>
      </c>
      <c r="D131" s="79" t="s">
        <v>5</v>
      </c>
      <c r="E131" s="74" t="s">
        <v>241</v>
      </c>
      <c r="F131" s="74" t="s">
        <v>61</v>
      </c>
      <c r="G131" s="86">
        <v>250000</v>
      </c>
      <c r="H131" s="86">
        <v>366410.85</v>
      </c>
    </row>
    <row r="132" spans="1:8" s="64" customFormat="1">
      <c r="A132" s="77" t="s">
        <v>62</v>
      </c>
      <c r="B132" s="94" t="s">
        <v>8</v>
      </c>
      <c r="C132" s="78" t="s">
        <v>16</v>
      </c>
      <c r="D132" s="79" t="s">
        <v>5</v>
      </c>
      <c r="E132" s="74" t="s">
        <v>241</v>
      </c>
      <c r="F132" s="74" t="s">
        <v>63</v>
      </c>
      <c r="G132" s="86">
        <v>20000</v>
      </c>
      <c r="H132" s="86">
        <v>20000</v>
      </c>
    </row>
    <row r="133" spans="1:8" s="64" customFormat="1" ht="36" customHeight="1">
      <c r="A133" s="153" t="s">
        <v>342</v>
      </c>
      <c r="B133" s="107" t="s">
        <v>8</v>
      </c>
      <c r="C133" s="78" t="s">
        <v>16</v>
      </c>
      <c r="D133" s="79" t="s">
        <v>5</v>
      </c>
      <c r="E133" s="74" t="s">
        <v>243</v>
      </c>
      <c r="F133" s="73"/>
      <c r="G133" s="86">
        <f t="shared" ref="G133:H135" si="12">G134</f>
        <v>1000</v>
      </c>
      <c r="H133" s="86">
        <f t="shared" si="12"/>
        <v>1000</v>
      </c>
    </row>
    <row r="134" spans="1:8" s="64" customFormat="1" ht="25.5">
      <c r="A134" s="147" t="s">
        <v>173</v>
      </c>
      <c r="B134" s="107" t="s">
        <v>8</v>
      </c>
      <c r="C134" s="74" t="s">
        <v>16</v>
      </c>
      <c r="D134" s="73" t="s">
        <v>5</v>
      </c>
      <c r="E134" s="74" t="s">
        <v>244</v>
      </c>
      <c r="F134" s="74"/>
      <c r="G134" s="86">
        <f t="shared" si="12"/>
        <v>1000</v>
      </c>
      <c r="H134" s="86">
        <f t="shared" si="12"/>
        <v>1000</v>
      </c>
    </row>
    <row r="135" spans="1:8" s="64" customFormat="1" ht="25.5">
      <c r="A135" s="154" t="s">
        <v>86</v>
      </c>
      <c r="B135" s="73" t="s">
        <v>8</v>
      </c>
      <c r="C135" s="74" t="s">
        <v>16</v>
      </c>
      <c r="D135" s="73" t="s">
        <v>5</v>
      </c>
      <c r="E135" s="74" t="s">
        <v>245</v>
      </c>
      <c r="F135" s="74"/>
      <c r="G135" s="86">
        <f t="shared" si="12"/>
        <v>1000</v>
      </c>
      <c r="H135" s="86">
        <f t="shared" si="12"/>
        <v>1000</v>
      </c>
    </row>
    <row r="136" spans="1:8" s="64" customFormat="1" ht="38.25">
      <c r="A136" s="76" t="s">
        <v>60</v>
      </c>
      <c r="B136" s="94" t="s">
        <v>8</v>
      </c>
      <c r="C136" s="78" t="s">
        <v>16</v>
      </c>
      <c r="D136" s="79" t="s">
        <v>5</v>
      </c>
      <c r="E136" s="74" t="s">
        <v>245</v>
      </c>
      <c r="F136" s="74" t="s">
        <v>61</v>
      </c>
      <c r="G136" s="86">
        <v>1000</v>
      </c>
      <c r="H136" s="86">
        <v>1000</v>
      </c>
    </row>
    <row r="137" spans="1:8" s="64" customFormat="1" ht="16.5" customHeight="1">
      <c r="A137" s="155" t="s">
        <v>394</v>
      </c>
      <c r="B137" s="73" t="s">
        <v>8</v>
      </c>
      <c r="C137" s="78" t="s">
        <v>16</v>
      </c>
      <c r="D137" s="79" t="s">
        <v>5</v>
      </c>
      <c r="E137" s="74" t="s">
        <v>248</v>
      </c>
      <c r="F137" s="73"/>
      <c r="G137" s="86">
        <f t="shared" ref="G137:H139" si="13">G138</f>
        <v>1000</v>
      </c>
      <c r="H137" s="86">
        <f t="shared" si="13"/>
        <v>1000</v>
      </c>
    </row>
    <row r="138" spans="1:8" s="64" customFormat="1" ht="38.25">
      <c r="A138" s="147" t="s">
        <v>177</v>
      </c>
      <c r="B138" s="107" t="s">
        <v>8</v>
      </c>
      <c r="C138" s="74" t="s">
        <v>16</v>
      </c>
      <c r="D138" s="73" t="s">
        <v>5</v>
      </c>
      <c r="E138" s="74" t="s">
        <v>246</v>
      </c>
      <c r="F138" s="74"/>
      <c r="G138" s="86">
        <f t="shared" si="13"/>
        <v>1000</v>
      </c>
      <c r="H138" s="86">
        <f t="shared" si="13"/>
        <v>1000</v>
      </c>
    </row>
    <row r="139" spans="1:8" s="64" customFormat="1" ht="25.5">
      <c r="A139" s="88" t="s">
        <v>179</v>
      </c>
      <c r="B139" s="73" t="s">
        <v>8</v>
      </c>
      <c r="C139" s="74" t="s">
        <v>16</v>
      </c>
      <c r="D139" s="73" t="s">
        <v>5</v>
      </c>
      <c r="E139" s="74" t="s">
        <v>247</v>
      </c>
      <c r="F139" s="74"/>
      <c r="G139" s="86">
        <f t="shared" si="13"/>
        <v>1000</v>
      </c>
      <c r="H139" s="86">
        <f t="shared" si="13"/>
        <v>1000</v>
      </c>
    </row>
    <row r="140" spans="1:8" s="64" customFormat="1" ht="38.25">
      <c r="A140" s="76" t="s">
        <v>60</v>
      </c>
      <c r="B140" s="94" t="s">
        <v>8</v>
      </c>
      <c r="C140" s="78" t="s">
        <v>16</v>
      </c>
      <c r="D140" s="79" t="s">
        <v>5</v>
      </c>
      <c r="E140" s="74" t="s">
        <v>247</v>
      </c>
      <c r="F140" s="74" t="s">
        <v>61</v>
      </c>
      <c r="G140" s="86">
        <v>1000</v>
      </c>
      <c r="H140" s="86">
        <v>1000</v>
      </c>
    </row>
    <row r="141" spans="1:8" s="64" customFormat="1" ht="25.5">
      <c r="A141" s="68" t="s">
        <v>81</v>
      </c>
      <c r="B141" s="90" t="s">
        <v>8</v>
      </c>
      <c r="C141" s="70" t="s">
        <v>16</v>
      </c>
      <c r="D141" s="70" t="s">
        <v>7</v>
      </c>
      <c r="E141" s="70"/>
      <c r="F141" s="70"/>
      <c r="G141" s="254">
        <f>G143</f>
        <v>1365407.31</v>
      </c>
      <c r="H141" s="254">
        <f>H143</f>
        <v>1364407.31</v>
      </c>
    </row>
    <row r="142" spans="1:8" s="64" customFormat="1" ht="38.25">
      <c r="A142" s="144" t="s">
        <v>340</v>
      </c>
      <c r="B142" s="107" t="s">
        <v>8</v>
      </c>
      <c r="C142" s="78" t="s">
        <v>16</v>
      </c>
      <c r="D142" s="79" t="s">
        <v>7</v>
      </c>
      <c r="E142" s="74" t="s">
        <v>238</v>
      </c>
      <c r="F142" s="70"/>
      <c r="G142" s="86">
        <f t="shared" ref="G142:H142" si="14">G143</f>
        <v>1365407.31</v>
      </c>
      <c r="H142" s="86">
        <f t="shared" si="14"/>
        <v>1364407.31</v>
      </c>
    </row>
    <row r="143" spans="1:8" s="64" customFormat="1" ht="38.25">
      <c r="A143" s="150" t="s">
        <v>341</v>
      </c>
      <c r="B143" s="107" t="s">
        <v>8</v>
      </c>
      <c r="C143" s="78" t="s">
        <v>16</v>
      </c>
      <c r="D143" s="79" t="s">
        <v>7</v>
      </c>
      <c r="E143" s="74" t="s">
        <v>239</v>
      </c>
      <c r="F143" s="73"/>
      <c r="G143" s="86">
        <f>G145</f>
        <v>1365407.31</v>
      </c>
      <c r="H143" s="86">
        <f>H145</f>
        <v>1364407.31</v>
      </c>
    </row>
    <row r="144" spans="1:8" s="64" customFormat="1">
      <c r="A144" s="152" t="s">
        <v>167</v>
      </c>
      <c r="B144" s="107" t="s">
        <v>8</v>
      </c>
      <c r="C144" s="74" t="s">
        <v>16</v>
      </c>
      <c r="D144" s="73" t="s">
        <v>7</v>
      </c>
      <c r="E144" s="74" t="s">
        <v>240</v>
      </c>
      <c r="F144" s="74"/>
      <c r="G144" s="86">
        <f>G145</f>
        <v>1365407.31</v>
      </c>
      <c r="H144" s="86">
        <f>H145</f>
        <v>1364407.31</v>
      </c>
    </row>
    <row r="145" spans="1:8" s="64" customFormat="1" ht="52.15" customHeight="1">
      <c r="A145" s="142" t="s">
        <v>297</v>
      </c>
      <c r="B145" s="94" t="s">
        <v>8</v>
      </c>
      <c r="C145" s="74" t="s">
        <v>16</v>
      </c>
      <c r="D145" s="73" t="s">
        <v>7</v>
      </c>
      <c r="E145" s="74" t="s">
        <v>242</v>
      </c>
      <c r="F145" s="74"/>
      <c r="G145" s="86">
        <f>G147+G146</f>
        <v>1365407.31</v>
      </c>
      <c r="H145" s="86">
        <f>H147+H146</f>
        <v>1364407.31</v>
      </c>
    </row>
    <row r="146" spans="1:8" s="64" customFormat="1" ht="27.75" customHeight="1">
      <c r="A146" s="142" t="s">
        <v>57</v>
      </c>
      <c r="B146" s="73" t="s">
        <v>8</v>
      </c>
      <c r="C146" s="74" t="s">
        <v>16</v>
      </c>
      <c r="D146" s="73" t="s">
        <v>7</v>
      </c>
      <c r="E146" s="74" t="s">
        <v>242</v>
      </c>
      <c r="F146" s="74" t="s">
        <v>58</v>
      </c>
      <c r="G146" s="86">
        <v>1253407.31</v>
      </c>
      <c r="H146" s="86">
        <v>1253407.31</v>
      </c>
    </row>
    <row r="147" spans="1:8" s="64" customFormat="1" ht="27.75" customHeight="1">
      <c r="A147" s="142" t="s">
        <v>60</v>
      </c>
      <c r="B147" s="73" t="s">
        <v>8</v>
      </c>
      <c r="C147" s="74" t="s">
        <v>16</v>
      </c>
      <c r="D147" s="73" t="s">
        <v>7</v>
      </c>
      <c r="E147" s="74" t="s">
        <v>242</v>
      </c>
      <c r="F147" s="74" t="s">
        <v>61</v>
      </c>
      <c r="G147" s="86">
        <v>112000</v>
      </c>
      <c r="H147" s="86">
        <v>111000</v>
      </c>
    </row>
    <row r="148" spans="1:8" s="64" customFormat="1">
      <c r="A148" s="68" t="s">
        <v>18</v>
      </c>
      <c r="B148" s="75" t="s">
        <v>8</v>
      </c>
      <c r="C148" s="70" t="s">
        <v>13</v>
      </c>
      <c r="D148" s="70"/>
      <c r="E148" s="70"/>
      <c r="F148" s="70"/>
      <c r="G148" s="254">
        <f>G149+G154</f>
        <v>482032.4</v>
      </c>
      <c r="H148" s="254">
        <f>H149+H154</f>
        <v>482032.4</v>
      </c>
    </row>
    <row r="149" spans="1:8" s="64" customFormat="1">
      <c r="A149" s="99" t="s">
        <v>45</v>
      </c>
      <c r="B149" s="100" t="s">
        <v>8</v>
      </c>
      <c r="C149" s="101" t="s">
        <v>13</v>
      </c>
      <c r="D149" s="97" t="s">
        <v>5</v>
      </c>
      <c r="E149" s="97"/>
      <c r="F149" s="97"/>
      <c r="G149" s="102">
        <f t="shared" ref="G149:H152" si="15">G150</f>
        <v>434612.4</v>
      </c>
      <c r="H149" s="102">
        <f t="shared" si="15"/>
        <v>434612.4</v>
      </c>
    </row>
    <row r="150" spans="1:8" s="64" customFormat="1" ht="38.25">
      <c r="A150" s="71" t="s">
        <v>369</v>
      </c>
      <c r="B150" s="72" t="s">
        <v>8</v>
      </c>
      <c r="C150" s="103" t="s">
        <v>13</v>
      </c>
      <c r="D150" s="96" t="s">
        <v>5</v>
      </c>
      <c r="E150" s="74" t="s">
        <v>370</v>
      </c>
      <c r="F150" s="74"/>
      <c r="G150" s="86">
        <f t="shared" si="15"/>
        <v>434612.4</v>
      </c>
      <c r="H150" s="86">
        <f t="shared" si="15"/>
        <v>434612.4</v>
      </c>
    </row>
    <row r="151" spans="1:8" s="64" customFormat="1" ht="38.25">
      <c r="A151" s="95" t="s">
        <v>371</v>
      </c>
      <c r="B151" s="72" t="s">
        <v>8</v>
      </c>
      <c r="C151" s="103" t="s">
        <v>13</v>
      </c>
      <c r="D151" s="96" t="s">
        <v>5</v>
      </c>
      <c r="E151" s="96" t="s">
        <v>372</v>
      </c>
      <c r="F151" s="97"/>
      <c r="G151" s="102">
        <f t="shared" si="15"/>
        <v>434612.4</v>
      </c>
      <c r="H151" s="102">
        <f t="shared" si="15"/>
        <v>434612.4</v>
      </c>
    </row>
    <row r="152" spans="1:8" s="64" customFormat="1" ht="25.5">
      <c r="A152" s="95" t="s">
        <v>73</v>
      </c>
      <c r="B152" s="72" t="s">
        <v>8</v>
      </c>
      <c r="C152" s="103" t="s">
        <v>13</v>
      </c>
      <c r="D152" s="96" t="s">
        <v>5</v>
      </c>
      <c r="E152" s="96" t="s">
        <v>373</v>
      </c>
      <c r="F152" s="97"/>
      <c r="G152" s="98">
        <f t="shared" si="15"/>
        <v>434612.4</v>
      </c>
      <c r="H152" s="98">
        <f t="shared" si="15"/>
        <v>434612.4</v>
      </c>
    </row>
    <row r="153" spans="1:8" s="64" customFormat="1" ht="25.5">
      <c r="A153" s="160" t="s">
        <v>74</v>
      </c>
      <c r="B153" s="72" t="s">
        <v>8</v>
      </c>
      <c r="C153" s="103" t="s">
        <v>13</v>
      </c>
      <c r="D153" s="96" t="s">
        <v>5</v>
      </c>
      <c r="E153" s="96" t="s">
        <v>381</v>
      </c>
      <c r="F153" s="96" t="s">
        <v>75</v>
      </c>
      <c r="G153" s="98">
        <v>434612.4</v>
      </c>
      <c r="H153" s="98">
        <v>434612.4</v>
      </c>
    </row>
    <row r="154" spans="1:8" s="64" customFormat="1">
      <c r="A154" s="297" t="s">
        <v>299</v>
      </c>
      <c r="B154" s="75" t="s">
        <v>8</v>
      </c>
      <c r="C154" s="101" t="s">
        <v>13</v>
      </c>
      <c r="D154" s="97" t="s">
        <v>12</v>
      </c>
      <c r="E154" s="97"/>
      <c r="F154" s="97"/>
      <c r="G154" s="102">
        <f>G155+G159</f>
        <v>47420</v>
      </c>
      <c r="H154" s="102">
        <f>H155+H159</f>
        <v>47420</v>
      </c>
    </row>
    <row r="155" spans="1:8" s="64" customFormat="1" ht="38.25">
      <c r="A155" s="71" t="s">
        <v>369</v>
      </c>
      <c r="B155" s="72" t="s">
        <v>8</v>
      </c>
      <c r="C155" s="103" t="s">
        <v>13</v>
      </c>
      <c r="D155" s="96" t="s">
        <v>12</v>
      </c>
      <c r="E155" s="96" t="s">
        <v>370</v>
      </c>
      <c r="F155" s="96"/>
      <c r="G155" s="98">
        <f t="shared" ref="G155:H157" si="16">G156</f>
        <v>1000</v>
      </c>
      <c r="H155" s="98">
        <f t="shared" si="16"/>
        <v>1000</v>
      </c>
    </row>
    <row r="156" spans="1:8" s="64" customFormat="1" ht="25.5">
      <c r="A156" s="160" t="s">
        <v>374</v>
      </c>
      <c r="B156" s="72" t="s">
        <v>8</v>
      </c>
      <c r="C156" s="103" t="s">
        <v>13</v>
      </c>
      <c r="D156" s="96" t="s">
        <v>12</v>
      </c>
      <c r="E156" s="96" t="s">
        <v>375</v>
      </c>
      <c r="F156" s="96"/>
      <c r="G156" s="98">
        <f t="shared" si="16"/>
        <v>1000</v>
      </c>
      <c r="H156" s="98">
        <f t="shared" si="16"/>
        <v>1000</v>
      </c>
    </row>
    <row r="157" spans="1:8" s="64" customFormat="1" ht="38.25">
      <c r="A157" s="160" t="s">
        <v>382</v>
      </c>
      <c r="B157" s="72" t="s">
        <v>8</v>
      </c>
      <c r="C157" s="103" t="s">
        <v>13</v>
      </c>
      <c r="D157" s="96" t="s">
        <v>12</v>
      </c>
      <c r="E157" s="96" t="s">
        <v>377</v>
      </c>
      <c r="F157" s="96"/>
      <c r="G157" s="98">
        <f t="shared" si="16"/>
        <v>1000</v>
      </c>
      <c r="H157" s="98">
        <f t="shared" si="16"/>
        <v>1000</v>
      </c>
    </row>
    <row r="158" spans="1:8" s="64" customFormat="1" ht="38.25">
      <c r="A158" s="160" t="s">
        <v>378</v>
      </c>
      <c r="B158" s="72" t="s">
        <v>8</v>
      </c>
      <c r="C158" s="103" t="s">
        <v>13</v>
      </c>
      <c r="D158" s="96" t="s">
        <v>12</v>
      </c>
      <c r="E158" s="96" t="s">
        <v>377</v>
      </c>
      <c r="F158" s="96" t="s">
        <v>379</v>
      </c>
      <c r="G158" s="98">
        <v>1000</v>
      </c>
      <c r="H158" s="98">
        <v>1000</v>
      </c>
    </row>
    <row r="159" spans="1:8" s="64" customFormat="1" ht="89.25">
      <c r="A159" s="160" t="s">
        <v>362</v>
      </c>
      <c r="B159" s="72" t="s">
        <v>8</v>
      </c>
      <c r="C159" s="103" t="s">
        <v>13</v>
      </c>
      <c r="D159" s="96" t="s">
        <v>12</v>
      </c>
      <c r="E159" s="96" t="s">
        <v>380</v>
      </c>
      <c r="F159" s="96"/>
      <c r="G159" s="98">
        <f t="shared" ref="G159:H159" si="17">G160</f>
        <v>46420</v>
      </c>
      <c r="H159" s="98">
        <f t="shared" si="17"/>
        <v>46420</v>
      </c>
    </row>
    <row r="160" spans="1:8" s="64" customFormat="1" ht="25.5">
      <c r="A160" s="160" t="s">
        <v>170</v>
      </c>
      <c r="B160" s="72" t="s">
        <v>8</v>
      </c>
      <c r="C160" s="103" t="s">
        <v>13</v>
      </c>
      <c r="D160" s="96" t="s">
        <v>12</v>
      </c>
      <c r="E160" s="96" t="s">
        <v>380</v>
      </c>
      <c r="F160" s="96" t="s">
        <v>85</v>
      </c>
      <c r="G160" s="98">
        <v>46420</v>
      </c>
      <c r="H160" s="98">
        <v>46420</v>
      </c>
    </row>
    <row r="161" spans="1:8" s="64" customFormat="1">
      <c r="A161" s="104" t="s">
        <v>82</v>
      </c>
      <c r="B161" s="75" t="s">
        <v>8</v>
      </c>
      <c r="C161" s="70" t="s">
        <v>39</v>
      </c>
      <c r="D161" s="70"/>
      <c r="E161" s="70"/>
      <c r="F161" s="70"/>
      <c r="G161" s="254">
        <f>SUM(G162)</f>
        <v>2000</v>
      </c>
      <c r="H161" s="254">
        <f>SUM(H162)</f>
        <v>3000</v>
      </c>
    </row>
    <row r="162" spans="1:8" s="64" customFormat="1">
      <c r="A162" s="105" t="s">
        <v>49</v>
      </c>
      <c r="B162" s="106" t="s">
        <v>8</v>
      </c>
      <c r="C162" s="70" t="s">
        <v>39</v>
      </c>
      <c r="D162" s="69" t="s">
        <v>5</v>
      </c>
      <c r="E162" s="70"/>
      <c r="F162" s="70"/>
      <c r="G162" s="162">
        <f t="shared" ref="G162:H166" si="18">G163</f>
        <v>2000</v>
      </c>
      <c r="H162" s="162">
        <f t="shared" si="18"/>
        <v>3000</v>
      </c>
    </row>
    <row r="163" spans="1:8" s="64" customFormat="1" ht="38.25">
      <c r="A163" s="144" t="s">
        <v>340</v>
      </c>
      <c r="B163" s="107" t="s">
        <v>8</v>
      </c>
      <c r="C163" s="78" t="s">
        <v>39</v>
      </c>
      <c r="D163" s="79" t="s">
        <v>5</v>
      </c>
      <c r="E163" s="74" t="s">
        <v>238</v>
      </c>
      <c r="F163" s="70"/>
      <c r="G163" s="86">
        <f t="shared" si="18"/>
        <v>2000</v>
      </c>
      <c r="H163" s="86">
        <f t="shared" si="18"/>
        <v>3000</v>
      </c>
    </row>
    <row r="164" spans="1:8" s="64" customFormat="1" ht="38.25">
      <c r="A164" s="156" t="s">
        <v>346</v>
      </c>
      <c r="B164" s="107" t="s">
        <v>8</v>
      </c>
      <c r="C164" s="78" t="s">
        <v>39</v>
      </c>
      <c r="D164" s="79" t="s">
        <v>5</v>
      </c>
      <c r="E164" s="74" t="s">
        <v>249</v>
      </c>
      <c r="F164" s="73"/>
      <c r="G164" s="86">
        <f t="shared" si="18"/>
        <v>2000</v>
      </c>
      <c r="H164" s="86">
        <f t="shared" si="18"/>
        <v>3000</v>
      </c>
    </row>
    <row r="165" spans="1:8" s="64" customFormat="1" ht="25.5">
      <c r="A165" s="157" t="s">
        <v>182</v>
      </c>
      <c r="B165" s="107" t="s">
        <v>8</v>
      </c>
      <c r="C165" s="74" t="s">
        <v>39</v>
      </c>
      <c r="D165" s="73" t="s">
        <v>5</v>
      </c>
      <c r="E165" s="74" t="s">
        <v>250</v>
      </c>
      <c r="F165" s="74"/>
      <c r="G165" s="86">
        <f t="shared" si="18"/>
        <v>2000</v>
      </c>
      <c r="H165" s="86">
        <f t="shared" si="18"/>
        <v>3000</v>
      </c>
    </row>
    <row r="166" spans="1:8" s="64" customFormat="1" ht="25.5">
      <c r="A166" s="157" t="s">
        <v>83</v>
      </c>
      <c r="B166" s="73" t="s">
        <v>8</v>
      </c>
      <c r="C166" s="74" t="s">
        <v>39</v>
      </c>
      <c r="D166" s="73" t="s">
        <v>5</v>
      </c>
      <c r="E166" s="74" t="s">
        <v>251</v>
      </c>
      <c r="F166" s="74"/>
      <c r="G166" s="86">
        <f t="shared" si="18"/>
        <v>2000</v>
      </c>
      <c r="H166" s="86">
        <f t="shared" si="18"/>
        <v>3000</v>
      </c>
    </row>
    <row r="167" spans="1:8" s="64" customFormat="1" ht="38.25">
      <c r="A167" s="76" t="s">
        <v>60</v>
      </c>
      <c r="B167" s="72" t="s">
        <v>8</v>
      </c>
      <c r="C167" s="78" t="s">
        <v>39</v>
      </c>
      <c r="D167" s="79" t="s">
        <v>5</v>
      </c>
      <c r="E167" s="74" t="s">
        <v>251</v>
      </c>
      <c r="F167" s="74" t="s">
        <v>61</v>
      </c>
      <c r="G167" s="86">
        <v>2000</v>
      </c>
      <c r="H167" s="86">
        <v>3000</v>
      </c>
    </row>
    <row r="176" spans="1:8">
      <c r="B176" s="547"/>
      <c r="C176" s="547"/>
      <c r="D176" s="547"/>
      <c r="E176" s="547"/>
      <c r="F176" s="547"/>
      <c r="G176" s="200"/>
      <c r="H176" s="200"/>
    </row>
    <row r="177" spans="2:8" ht="28.5" customHeight="1">
      <c r="B177" s="201"/>
      <c r="C177" s="201"/>
      <c r="D177" s="201"/>
      <c r="E177" s="546"/>
      <c r="F177" s="546"/>
      <c r="G177" s="202"/>
      <c r="H177" s="202"/>
    </row>
    <row r="178" spans="2:8" ht="12" customHeight="1">
      <c r="B178" s="201"/>
      <c r="C178" s="201"/>
      <c r="D178" s="201"/>
      <c r="E178" s="203"/>
      <c r="F178" s="203"/>
      <c r="G178" s="204"/>
      <c r="H178" s="204"/>
    </row>
    <row r="179" spans="2:8">
      <c r="B179" s="201"/>
      <c r="C179" s="201"/>
      <c r="D179" s="201"/>
      <c r="E179" s="205"/>
      <c r="F179" s="206"/>
      <c r="G179" s="207"/>
      <c r="H179" s="208"/>
    </row>
    <row r="180" spans="2:8" ht="27" customHeight="1">
      <c r="B180" s="201"/>
      <c r="C180" s="201"/>
      <c r="D180" s="201"/>
      <c r="E180" s="546"/>
      <c r="F180" s="546"/>
      <c r="G180" s="200"/>
      <c r="H180" s="200"/>
    </row>
    <row r="182" spans="2:8">
      <c r="G182" s="158"/>
      <c r="H182" s="158"/>
    </row>
  </sheetData>
  <mergeCells count="16">
    <mergeCell ref="B2:H2"/>
    <mergeCell ref="A3:H3"/>
    <mergeCell ref="B4:H4"/>
    <mergeCell ref="B8:H8"/>
    <mergeCell ref="C5:H5"/>
    <mergeCell ref="C6:H6"/>
    <mergeCell ref="C7:H7"/>
    <mergeCell ref="A16:H16"/>
    <mergeCell ref="E180:F180"/>
    <mergeCell ref="E177:F177"/>
    <mergeCell ref="A11:H11"/>
    <mergeCell ref="A12:H12"/>
    <mergeCell ref="A13:H13"/>
    <mergeCell ref="A14:H14"/>
    <mergeCell ref="A15:H15"/>
    <mergeCell ref="B176:F176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4"/>
  <sheetViews>
    <sheetView view="pageBreakPreview" topLeftCell="A27" zoomScale="130" zoomScaleSheetLayoutView="130" workbookViewId="0">
      <selection activeCell="A11" sqref="A11:F11"/>
    </sheetView>
  </sheetViews>
  <sheetFormatPr defaultColWidth="9.140625" defaultRowHeight="12.75"/>
  <cols>
    <col min="1" max="1" width="53.85546875" style="1" customWidth="1"/>
    <col min="2" max="2" width="10" style="15" customWidth="1"/>
    <col min="3" max="3" width="8.85546875" style="15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12"/>
      <c r="B1" s="543" t="s">
        <v>273</v>
      </c>
      <c r="C1" s="543"/>
      <c r="D1" s="543"/>
      <c r="E1" s="543"/>
      <c r="F1" s="543"/>
    </row>
    <row r="2" spans="1:6">
      <c r="A2" s="13"/>
      <c r="B2" s="543" t="s">
        <v>291</v>
      </c>
      <c r="C2" s="543"/>
      <c r="D2" s="543"/>
      <c r="E2" s="543"/>
      <c r="F2" s="543"/>
    </row>
    <row r="3" spans="1:6">
      <c r="A3" s="543" t="s">
        <v>470</v>
      </c>
      <c r="B3" s="543"/>
      <c r="C3" s="543"/>
      <c r="D3" s="543"/>
      <c r="E3" s="543"/>
      <c r="F3" s="543"/>
    </row>
    <row r="4" spans="1:6">
      <c r="A4" s="12"/>
      <c r="B4" s="543" t="s">
        <v>465</v>
      </c>
      <c r="C4" s="543"/>
      <c r="D4" s="543"/>
      <c r="E4" s="543"/>
      <c r="F4" s="543"/>
    </row>
    <row r="5" spans="1:6">
      <c r="A5" s="543" t="s">
        <v>294</v>
      </c>
      <c r="B5" s="543"/>
      <c r="C5" s="543"/>
      <c r="D5" s="543"/>
      <c r="E5" s="543"/>
      <c r="F5" s="543"/>
    </row>
    <row r="6" spans="1:6">
      <c r="A6" s="543" t="s">
        <v>115</v>
      </c>
      <c r="B6" s="543"/>
      <c r="C6" s="543"/>
      <c r="D6" s="543"/>
      <c r="E6" s="543"/>
      <c r="F6" s="543"/>
    </row>
    <row r="7" spans="1:6">
      <c r="A7" s="532" t="s">
        <v>398</v>
      </c>
      <c r="B7" s="532"/>
      <c r="C7" s="532"/>
      <c r="D7" s="532"/>
      <c r="E7" s="532"/>
      <c r="F7" s="532"/>
    </row>
    <row r="8" spans="1:6">
      <c r="A8" s="12"/>
      <c r="B8" s="532" t="s">
        <v>453</v>
      </c>
      <c r="C8" s="532"/>
      <c r="D8" s="532"/>
      <c r="E8" s="532"/>
      <c r="F8" s="532"/>
    </row>
    <row r="9" spans="1:6" ht="10.5" customHeight="1">
      <c r="A9" s="12"/>
      <c r="B9" s="11"/>
      <c r="C9" s="11"/>
      <c r="D9" s="11"/>
      <c r="E9" s="11"/>
      <c r="F9" s="14"/>
    </row>
    <row r="10" spans="1:6">
      <c r="A10" s="544" t="s">
        <v>89</v>
      </c>
      <c r="B10" s="544"/>
      <c r="C10" s="544"/>
      <c r="D10" s="544"/>
      <c r="E10" s="544"/>
      <c r="F10" s="544"/>
    </row>
    <row r="11" spans="1:6">
      <c r="A11" s="544" t="s">
        <v>90</v>
      </c>
      <c r="B11" s="544"/>
      <c r="C11" s="544"/>
      <c r="D11" s="544"/>
      <c r="E11" s="544"/>
      <c r="F11" s="544"/>
    </row>
    <row r="12" spans="1:6">
      <c r="A12" s="544" t="s">
        <v>452</v>
      </c>
      <c r="B12" s="544"/>
      <c r="C12" s="544"/>
      <c r="D12" s="544"/>
      <c r="E12" s="544"/>
      <c r="F12" s="544"/>
    </row>
    <row r="13" spans="1:6" ht="12" customHeight="1" thickBot="1">
      <c r="A13" s="542"/>
      <c r="B13" s="542"/>
      <c r="C13" s="542"/>
      <c r="D13" s="542"/>
      <c r="E13" s="542"/>
      <c r="F13" s="545"/>
    </row>
    <row r="14" spans="1:6" hidden="1">
      <c r="A14" s="548"/>
      <c r="B14" s="548"/>
      <c r="C14" s="548"/>
      <c r="D14" s="548"/>
      <c r="E14" s="548"/>
    </row>
    <row r="15" spans="1:6" hidden="1">
      <c r="A15" s="544"/>
      <c r="B15" s="544"/>
      <c r="C15" s="544"/>
      <c r="D15" s="544"/>
      <c r="E15" s="544"/>
    </row>
    <row r="16" spans="1:6" ht="13.5" thickBot="1">
      <c r="A16" s="542"/>
      <c r="B16" s="542"/>
      <c r="C16" s="542"/>
      <c r="D16" s="542"/>
      <c r="E16" s="542"/>
    </row>
    <row r="17" spans="1:6" ht="15" thickBot="1">
      <c r="A17" s="209" t="s">
        <v>0</v>
      </c>
      <c r="B17" s="210" t="s">
        <v>1</v>
      </c>
      <c r="C17" s="210" t="s">
        <v>2</v>
      </c>
      <c r="D17" s="211" t="s">
        <v>367</v>
      </c>
      <c r="E17" s="44"/>
    </row>
    <row r="18" spans="1:6" ht="29.25" thickBot="1">
      <c r="A18" s="300" t="s">
        <v>391</v>
      </c>
      <c r="B18" s="212"/>
      <c r="C18" s="212"/>
      <c r="D18" s="213">
        <f>D19+D25+D29+D31+D34+D37+D40+D43+D27</f>
        <v>12673695.640000001</v>
      </c>
    </row>
    <row r="19" spans="1:6" ht="20.45" customHeight="1">
      <c r="A19" s="24" t="s">
        <v>4</v>
      </c>
      <c r="B19" s="25" t="s">
        <v>5</v>
      </c>
      <c r="C19" s="25"/>
      <c r="D19" s="309">
        <f>D20+D21+D23+D24</f>
        <v>2821165.17</v>
      </c>
    </row>
    <row r="20" spans="1:6" ht="45">
      <c r="A20" s="28" t="s">
        <v>64</v>
      </c>
      <c r="B20" s="29" t="s">
        <v>5</v>
      </c>
      <c r="C20" s="30" t="s">
        <v>6</v>
      </c>
      <c r="D20" s="310">
        <v>540575.49</v>
      </c>
    </row>
    <row r="21" spans="1:6" ht="44.45" customHeight="1">
      <c r="A21" s="28" t="s">
        <v>66</v>
      </c>
      <c r="B21" s="29" t="s">
        <v>5</v>
      </c>
      <c r="C21" s="29" t="s">
        <v>7</v>
      </c>
      <c r="D21" s="310">
        <v>2246589.6800000002</v>
      </c>
    </row>
    <row r="22" spans="1:6" ht="15" hidden="1">
      <c r="A22" s="28" t="s">
        <v>114</v>
      </c>
      <c r="B22" s="29" t="s">
        <v>5</v>
      </c>
      <c r="C22" s="29" t="s">
        <v>113</v>
      </c>
      <c r="D22" s="310"/>
    </row>
    <row r="23" spans="1:6" ht="15">
      <c r="A23" s="28" t="s">
        <v>68</v>
      </c>
      <c r="B23" s="29" t="s">
        <v>5</v>
      </c>
      <c r="C23" s="29" t="s">
        <v>39</v>
      </c>
      <c r="D23" s="310">
        <v>30000</v>
      </c>
    </row>
    <row r="24" spans="1:6" ht="15">
      <c r="A24" s="28" t="s">
        <v>48</v>
      </c>
      <c r="B24" s="29" t="s">
        <v>5</v>
      </c>
      <c r="C24" s="29" t="s">
        <v>47</v>
      </c>
      <c r="D24" s="310">
        <v>4000</v>
      </c>
    </row>
    <row r="25" spans="1:6" ht="14.25" hidden="1">
      <c r="A25" s="38" t="s">
        <v>9</v>
      </c>
      <c r="B25" s="42" t="s">
        <v>6</v>
      </c>
      <c r="C25" s="41"/>
      <c r="D25" s="305">
        <f>SUM(D26)</f>
        <v>0</v>
      </c>
    </row>
    <row r="26" spans="1:6" s="47" customFormat="1" ht="15" hidden="1">
      <c r="A26" s="43" t="s">
        <v>10</v>
      </c>
      <c r="B26" s="45" t="s">
        <v>6</v>
      </c>
      <c r="C26" s="46" t="s">
        <v>12</v>
      </c>
      <c r="D26" s="311">
        <v>0</v>
      </c>
    </row>
    <row r="27" spans="1:6" s="47" customFormat="1" ht="14.25">
      <c r="A27" s="38" t="s">
        <v>9</v>
      </c>
      <c r="B27" s="41" t="s">
        <v>6</v>
      </c>
      <c r="C27" s="42"/>
      <c r="D27" s="312">
        <f>D28</f>
        <v>344800</v>
      </c>
      <c r="E27" s="304"/>
      <c r="F27" s="81"/>
    </row>
    <row r="28" spans="1:6" s="47" customFormat="1" ht="15">
      <c r="A28" s="301" t="s">
        <v>10</v>
      </c>
      <c r="B28" s="302" t="s">
        <v>6</v>
      </c>
      <c r="C28" s="303" t="s">
        <v>12</v>
      </c>
      <c r="D28" s="313">
        <v>344800</v>
      </c>
      <c r="E28" s="298"/>
      <c r="F28" s="299"/>
    </row>
    <row r="29" spans="1:6" ht="28.5">
      <c r="A29" s="26" t="s">
        <v>11</v>
      </c>
      <c r="B29" s="27" t="s">
        <v>12</v>
      </c>
      <c r="C29" s="27"/>
      <c r="D29" s="39">
        <f>D30</f>
        <v>31000</v>
      </c>
    </row>
    <row r="30" spans="1:6" s="47" customFormat="1" ht="45">
      <c r="A30" s="48" t="s">
        <v>352</v>
      </c>
      <c r="B30" s="34" t="s">
        <v>12</v>
      </c>
      <c r="C30" s="34" t="s">
        <v>13</v>
      </c>
      <c r="D30" s="315">
        <v>31000</v>
      </c>
    </row>
    <row r="31" spans="1:6" ht="14.25">
      <c r="A31" s="26" t="s">
        <v>41</v>
      </c>
      <c r="B31" s="27" t="s">
        <v>7</v>
      </c>
      <c r="C31" s="27"/>
      <c r="D31" s="39">
        <f>D33+D32</f>
        <v>3598616.47</v>
      </c>
    </row>
    <row r="32" spans="1:6" ht="15">
      <c r="A32" s="522" t="s">
        <v>441</v>
      </c>
      <c r="B32" s="306" t="s">
        <v>7</v>
      </c>
      <c r="C32" s="306" t="s">
        <v>442</v>
      </c>
      <c r="D32" s="318">
        <v>851275.64</v>
      </c>
    </row>
    <row r="33" spans="1:4" s="47" customFormat="1" ht="15">
      <c r="A33" s="48" t="s">
        <v>72</v>
      </c>
      <c r="B33" s="306" t="s">
        <v>7</v>
      </c>
      <c r="C33" s="306" t="s">
        <v>40</v>
      </c>
      <c r="D33" s="316">
        <v>2747340.83</v>
      </c>
    </row>
    <row r="34" spans="1:4" ht="14.25">
      <c r="A34" s="307" t="s">
        <v>84</v>
      </c>
      <c r="B34" s="27" t="s">
        <v>14</v>
      </c>
      <c r="C34" s="27"/>
      <c r="D34" s="317">
        <f>SUM(D35:D36)</f>
        <v>502500</v>
      </c>
    </row>
    <row r="35" spans="1:4" s="47" customFormat="1" ht="0.75" customHeight="1">
      <c r="A35" s="308" t="s">
        <v>110</v>
      </c>
      <c r="B35" s="29" t="s">
        <v>14</v>
      </c>
      <c r="C35" s="29" t="s">
        <v>5</v>
      </c>
      <c r="D35" s="318">
        <v>0</v>
      </c>
    </row>
    <row r="36" spans="1:4" s="47" customFormat="1" ht="15">
      <c r="A36" s="308" t="s">
        <v>15</v>
      </c>
      <c r="B36" s="30" t="s">
        <v>14</v>
      </c>
      <c r="C36" s="30" t="s">
        <v>12</v>
      </c>
      <c r="D36" s="318">
        <v>502500</v>
      </c>
    </row>
    <row r="37" spans="1:4" ht="14.25">
      <c r="A37" s="24" t="s">
        <v>79</v>
      </c>
      <c r="B37" s="25" t="s">
        <v>16</v>
      </c>
      <c r="C37" s="25"/>
      <c r="D37" s="309">
        <f>SUM(D38:D39)</f>
        <v>4892581.5999999996</v>
      </c>
    </row>
    <row r="38" spans="1:4" s="47" customFormat="1" ht="15">
      <c r="A38" s="43" t="s">
        <v>17</v>
      </c>
      <c r="B38" s="45" t="s">
        <v>16</v>
      </c>
      <c r="C38" s="45" t="s">
        <v>5</v>
      </c>
      <c r="D38" s="314">
        <v>2799552.25</v>
      </c>
    </row>
    <row r="39" spans="1:4" s="47" customFormat="1" ht="15">
      <c r="A39" s="28" t="s">
        <v>81</v>
      </c>
      <c r="B39" s="30" t="s">
        <v>16</v>
      </c>
      <c r="C39" s="30" t="s">
        <v>7</v>
      </c>
      <c r="D39" s="319">
        <v>2093029.35</v>
      </c>
    </row>
    <row r="40" spans="1:4" ht="14.25">
      <c r="A40" s="26" t="s">
        <v>18</v>
      </c>
      <c r="B40" s="27" t="s">
        <v>13</v>
      </c>
      <c r="C40" s="27"/>
      <c r="D40" s="39">
        <f>D41+D42</f>
        <v>482032.4</v>
      </c>
    </row>
    <row r="41" spans="1:4" s="47" customFormat="1" ht="15">
      <c r="A41" s="37" t="s">
        <v>45</v>
      </c>
      <c r="B41" s="35" t="s">
        <v>13</v>
      </c>
      <c r="C41" s="36" t="s">
        <v>5</v>
      </c>
      <c r="D41" s="314">
        <v>434612.4</v>
      </c>
    </row>
    <row r="42" spans="1:4" s="47" customFormat="1" ht="15">
      <c r="A42" s="183" t="s">
        <v>299</v>
      </c>
      <c r="B42" s="35" t="s">
        <v>13</v>
      </c>
      <c r="C42" s="36" t="s">
        <v>12</v>
      </c>
      <c r="D42" s="314">
        <v>47420</v>
      </c>
    </row>
    <row r="43" spans="1:4" ht="14.25">
      <c r="A43" s="40" t="s">
        <v>82</v>
      </c>
      <c r="B43" s="27" t="s">
        <v>39</v>
      </c>
      <c r="C43" s="27"/>
      <c r="D43" s="32">
        <f>SUM(D44)</f>
        <v>1000</v>
      </c>
    </row>
    <row r="44" spans="1:4" s="47" customFormat="1" ht="15">
      <c r="A44" s="33" t="s">
        <v>49</v>
      </c>
      <c r="B44" s="30" t="s">
        <v>39</v>
      </c>
      <c r="C44" s="29" t="s">
        <v>5</v>
      </c>
      <c r="D44" s="31">
        <v>1000</v>
      </c>
    </row>
  </sheetData>
  <mergeCells count="15">
    <mergeCell ref="A14:E14"/>
    <mergeCell ref="A15:E15"/>
    <mergeCell ref="A16:E16"/>
    <mergeCell ref="B1:F1"/>
    <mergeCell ref="B2:F2"/>
    <mergeCell ref="A3:F3"/>
    <mergeCell ref="B4:F4"/>
    <mergeCell ref="B8:F8"/>
    <mergeCell ref="A10:F10"/>
    <mergeCell ref="A11:F11"/>
    <mergeCell ref="A12:F12"/>
    <mergeCell ref="A13:F13"/>
    <mergeCell ref="A5:F5"/>
    <mergeCell ref="A6:F6"/>
    <mergeCell ref="A7:F7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4"/>
  <sheetViews>
    <sheetView view="pageBreakPreview" zoomScale="130" zoomScaleSheetLayoutView="130" workbookViewId="0">
      <selection activeCell="B8" sqref="B8:G8"/>
    </sheetView>
  </sheetViews>
  <sheetFormatPr defaultColWidth="9.140625" defaultRowHeight="12.75"/>
  <cols>
    <col min="1" max="1" width="52.5703125" style="1" customWidth="1"/>
    <col min="2" max="2" width="8" style="15" customWidth="1"/>
    <col min="3" max="3" width="8.85546875" style="15" customWidth="1"/>
    <col min="4" max="5" width="13.5703125" style="1" customWidth="1"/>
    <col min="6" max="6" width="6.5703125" style="1" hidden="1" customWidth="1"/>
    <col min="7" max="7" width="0.42578125" style="1" customWidth="1"/>
    <col min="8" max="8" width="12.42578125" style="1" customWidth="1"/>
    <col min="9" max="16384" width="9.140625" style="1"/>
  </cols>
  <sheetData>
    <row r="1" spans="1:8">
      <c r="A1" s="12"/>
      <c r="B1" s="543" t="s">
        <v>274</v>
      </c>
      <c r="C1" s="543"/>
      <c r="D1" s="543"/>
      <c r="E1" s="543"/>
      <c r="F1" s="543"/>
      <c r="G1" s="543"/>
      <c r="H1" s="5"/>
    </row>
    <row r="2" spans="1:8">
      <c r="A2" s="13"/>
      <c r="B2" s="543" t="s">
        <v>288</v>
      </c>
      <c r="C2" s="543"/>
      <c r="D2" s="543"/>
      <c r="E2" s="543"/>
      <c r="F2" s="543"/>
      <c r="G2" s="543"/>
      <c r="H2" s="6"/>
    </row>
    <row r="3" spans="1:8">
      <c r="A3" s="543" t="s">
        <v>470</v>
      </c>
      <c r="B3" s="543"/>
      <c r="C3" s="543"/>
      <c r="D3" s="543"/>
      <c r="E3" s="543"/>
      <c r="F3" s="543"/>
      <c r="G3" s="543"/>
      <c r="H3" s="5"/>
    </row>
    <row r="4" spans="1:8">
      <c r="A4" s="12"/>
      <c r="B4" s="543" t="s">
        <v>465</v>
      </c>
      <c r="C4" s="543"/>
      <c r="D4" s="543"/>
      <c r="E4" s="543"/>
      <c r="F4" s="543"/>
      <c r="G4" s="543"/>
      <c r="H4" s="5"/>
    </row>
    <row r="5" spans="1:8">
      <c r="A5" s="12"/>
      <c r="B5" s="543" t="s">
        <v>294</v>
      </c>
      <c r="C5" s="543"/>
      <c r="D5" s="543"/>
      <c r="E5" s="543"/>
      <c r="F5" s="543"/>
      <c r="G5" s="543"/>
      <c r="H5" s="5"/>
    </row>
    <row r="6" spans="1:8">
      <c r="A6" s="12"/>
      <c r="B6" s="543" t="s">
        <v>115</v>
      </c>
      <c r="C6" s="543"/>
      <c r="D6" s="543"/>
      <c r="E6" s="543"/>
      <c r="F6" s="543"/>
      <c r="G6" s="543"/>
      <c r="H6" s="5"/>
    </row>
    <row r="7" spans="1:8">
      <c r="A7" s="12"/>
      <c r="B7" s="532" t="s">
        <v>398</v>
      </c>
      <c r="C7" s="532"/>
      <c r="D7" s="532"/>
      <c r="E7" s="532"/>
      <c r="F7" s="532"/>
      <c r="G7" s="532"/>
      <c r="H7" s="5"/>
    </row>
    <row r="8" spans="1:8">
      <c r="A8" s="12"/>
      <c r="B8" s="532" t="s">
        <v>454</v>
      </c>
      <c r="C8" s="532"/>
      <c r="D8" s="532"/>
      <c r="E8" s="532"/>
      <c r="F8" s="532"/>
      <c r="G8" s="532"/>
      <c r="H8" s="5"/>
    </row>
    <row r="9" spans="1:8" ht="10.5" customHeight="1">
      <c r="A9" s="12"/>
      <c r="B9" s="11"/>
      <c r="C9" s="11"/>
      <c r="D9" s="11"/>
      <c r="E9" s="11"/>
      <c r="F9" s="11"/>
      <c r="G9" s="14"/>
    </row>
    <row r="10" spans="1:8">
      <c r="A10" s="544" t="s">
        <v>89</v>
      </c>
      <c r="B10" s="544"/>
      <c r="C10" s="544"/>
      <c r="D10" s="544"/>
      <c r="E10" s="544"/>
      <c r="F10" s="544"/>
      <c r="G10" s="544"/>
    </row>
    <row r="11" spans="1:8">
      <c r="A11" s="544" t="s">
        <v>90</v>
      </c>
      <c r="B11" s="544"/>
      <c r="C11" s="544"/>
      <c r="D11" s="544"/>
      <c r="E11" s="544"/>
      <c r="F11" s="544"/>
      <c r="G11" s="544"/>
    </row>
    <row r="12" spans="1:8">
      <c r="A12" s="544" t="s">
        <v>455</v>
      </c>
      <c r="B12" s="544"/>
      <c r="C12" s="544"/>
      <c r="D12" s="544"/>
      <c r="E12" s="544"/>
      <c r="F12" s="544"/>
      <c r="G12" s="544"/>
    </row>
    <row r="13" spans="1:8" ht="12" customHeight="1" thickBot="1">
      <c r="A13" s="542"/>
      <c r="B13" s="542"/>
      <c r="C13" s="542"/>
      <c r="D13" s="542"/>
      <c r="E13" s="542"/>
      <c r="F13" s="542"/>
      <c r="G13" s="545"/>
    </row>
    <row r="14" spans="1:8" hidden="1">
      <c r="A14" s="548"/>
      <c r="B14" s="548"/>
      <c r="C14" s="548"/>
      <c r="D14" s="548"/>
      <c r="E14" s="548"/>
      <c r="F14" s="548"/>
    </row>
    <row r="15" spans="1:8" hidden="1">
      <c r="A15" s="544"/>
      <c r="B15" s="544"/>
      <c r="C15" s="544"/>
      <c r="D15" s="544"/>
      <c r="E15" s="544"/>
      <c r="F15" s="544"/>
    </row>
    <row r="16" spans="1:8" ht="13.5" thickBot="1">
      <c r="A16" s="542"/>
      <c r="B16" s="542"/>
      <c r="C16" s="542"/>
      <c r="D16" s="542"/>
      <c r="E16" s="542"/>
      <c r="F16" s="542"/>
    </row>
    <row r="17" spans="1:6" ht="29.25" thickBot="1">
      <c r="A17" s="209" t="s">
        <v>0</v>
      </c>
      <c r="B17" s="210" t="s">
        <v>1</v>
      </c>
      <c r="C17" s="210" t="s">
        <v>2</v>
      </c>
      <c r="D17" s="211" t="s">
        <v>393</v>
      </c>
      <c r="E17" s="211" t="s">
        <v>451</v>
      </c>
      <c r="F17" s="44"/>
    </row>
    <row r="18" spans="1:6" ht="29.25" thickBot="1">
      <c r="A18" s="346" t="s">
        <v>391</v>
      </c>
      <c r="B18" s="212"/>
      <c r="C18" s="212"/>
      <c r="D18" s="345">
        <f>D19+D25+D29+D31+D34+D37+D40+D43+D27</f>
        <v>9640609.2500000019</v>
      </c>
      <c r="E18" s="213">
        <f>E19+E27+E29+E31+E34++E37+E40+E43</f>
        <v>9657136.2200000007</v>
      </c>
    </row>
    <row r="19" spans="1:6" ht="18.600000000000001" customHeight="1">
      <c r="A19" s="24" t="s">
        <v>4</v>
      </c>
      <c r="B19" s="25" t="s">
        <v>5</v>
      </c>
      <c r="C19" s="324"/>
      <c r="D19" s="344">
        <f>D20+D21+D24+D23+D22</f>
        <v>1887585.71</v>
      </c>
      <c r="E19" s="344">
        <f>E20+E21+E24+E23+E22</f>
        <v>1887585.71</v>
      </c>
    </row>
    <row r="20" spans="1:6" ht="29.45" customHeight="1">
      <c r="A20" s="28" t="s">
        <v>64</v>
      </c>
      <c r="B20" s="29" t="s">
        <v>5</v>
      </c>
      <c r="C20" s="325" t="s">
        <v>6</v>
      </c>
      <c r="D20" s="337">
        <v>405431.61</v>
      </c>
      <c r="E20" s="337">
        <v>405431.61</v>
      </c>
    </row>
    <row r="21" spans="1:6" ht="44.1" customHeight="1">
      <c r="A21" s="28" t="s">
        <v>66</v>
      </c>
      <c r="B21" s="29" t="s">
        <v>5</v>
      </c>
      <c r="C21" s="326" t="s">
        <v>7</v>
      </c>
      <c r="D21" s="337">
        <v>1448154.1</v>
      </c>
      <c r="E21" s="337">
        <v>1448154.1</v>
      </c>
    </row>
    <row r="22" spans="1:6" ht="15" hidden="1">
      <c r="A22" s="28" t="s">
        <v>114</v>
      </c>
      <c r="B22" s="29" t="s">
        <v>5</v>
      </c>
      <c r="C22" s="326" t="s">
        <v>113</v>
      </c>
      <c r="D22" s="337"/>
      <c r="E22" s="337"/>
    </row>
    <row r="23" spans="1:6" ht="15">
      <c r="A23" s="28" t="s">
        <v>68</v>
      </c>
      <c r="B23" s="29" t="s">
        <v>5</v>
      </c>
      <c r="C23" s="326" t="s">
        <v>39</v>
      </c>
      <c r="D23" s="337">
        <v>30000</v>
      </c>
      <c r="E23" s="337">
        <v>30000</v>
      </c>
    </row>
    <row r="24" spans="1:6" ht="15">
      <c r="A24" s="28" t="s">
        <v>48</v>
      </c>
      <c r="B24" s="29" t="s">
        <v>5</v>
      </c>
      <c r="C24" s="326" t="s">
        <v>47</v>
      </c>
      <c r="D24" s="337">
        <v>4000</v>
      </c>
      <c r="E24" s="337">
        <v>4000</v>
      </c>
    </row>
    <row r="25" spans="1:6" ht="0.75" customHeight="1">
      <c r="A25" s="38" t="s">
        <v>9</v>
      </c>
      <c r="B25" s="42" t="s">
        <v>6</v>
      </c>
      <c r="C25" s="327"/>
      <c r="D25" s="338">
        <f>SUM(D26)</f>
        <v>0</v>
      </c>
      <c r="E25" s="338">
        <f>SUM(E26)</f>
        <v>0</v>
      </c>
    </row>
    <row r="26" spans="1:6" s="47" customFormat="1" ht="15" hidden="1">
      <c r="A26" s="320" t="s">
        <v>10</v>
      </c>
      <c r="B26" s="321" t="s">
        <v>6</v>
      </c>
      <c r="C26" s="328" t="s">
        <v>12</v>
      </c>
      <c r="D26" s="339"/>
      <c r="E26" s="339"/>
    </row>
    <row r="27" spans="1:6" s="47" customFormat="1" ht="14.25">
      <c r="A27" s="333" t="s">
        <v>9</v>
      </c>
      <c r="B27" s="41" t="s">
        <v>6</v>
      </c>
      <c r="C27" s="334"/>
      <c r="D27" s="340">
        <f>D28</f>
        <v>382100</v>
      </c>
      <c r="E27" s="341">
        <f>E28</f>
        <v>489700</v>
      </c>
    </row>
    <row r="28" spans="1:6" s="47" customFormat="1" ht="15">
      <c r="A28" s="301" t="s">
        <v>10</v>
      </c>
      <c r="B28" s="335" t="s">
        <v>6</v>
      </c>
      <c r="C28" s="336" t="s">
        <v>12</v>
      </c>
      <c r="D28" s="342">
        <v>382100</v>
      </c>
      <c r="E28" s="343">
        <v>489700</v>
      </c>
    </row>
    <row r="29" spans="1:6" ht="28.5">
      <c r="A29" s="26" t="s">
        <v>11</v>
      </c>
      <c r="B29" s="27" t="s">
        <v>12</v>
      </c>
      <c r="C29" s="329"/>
      <c r="D29" s="340">
        <f>D30</f>
        <v>26000</v>
      </c>
      <c r="E29" s="340">
        <f>E30</f>
        <v>26000</v>
      </c>
    </row>
    <row r="30" spans="1:6" s="47" customFormat="1" ht="15">
      <c r="A30" s="48" t="s">
        <v>334</v>
      </c>
      <c r="B30" s="34" t="s">
        <v>12</v>
      </c>
      <c r="C30" s="331" t="s">
        <v>13</v>
      </c>
      <c r="D30" s="337">
        <v>26000</v>
      </c>
      <c r="E30" s="337">
        <v>26000</v>
      </c>
    </row>
    <row r="31" spans="1:6" ht="14.25">
      <c r="A31" s="26" t="s">
        <v>41</v>
      </c>
      <c r="B31" s="27" t="s">
        <v>7</v>
      </c>
      <c r="C31" s="329"/>
      <c r="D31" s="338">
        <f>D32+D33</f>
        <v>3204589.9800000004</v>
      </c>
      <c r="E31" s="338">
        <f>E32+E33</f>
        <v>3233392.17</v>
      </c>
    </row>
    <row r="32" spans="1:6" ht="15">
      <c r="A32" s="522" t="s">
        <v>441</v>
      </c>
      <c r="B32" s="306" t="s">
        <v>7</v>
      </c>
      <c r="C32" s="306" t="s">
        <v>442</v>
      </c>
      <c r="D32" s="339">
        <v>1144084.3600000001</v>
      </c>
      <c r="E32" s="339">
        <v>1172886.55</v>
      </c>
    </row>
    <row r="33" spans="1:5" s="47" customFormat="1" ht="15">
      <c r="A33" s="28" t="s">
        <v>72</v>
      </c>
      <c r="B33" s="30" t="s">
        <v>7</v>
      </c>
      <c r="C33" s="325" t="s">
        <v>40</v>
      </c>
      <c r="D33" s="339">
        <v>2060505.62</v>
      </c>
      <c r="E33" s="339">
        <v>2060505.62</v>
      </c>
    </row>
    <row r="34" spans="1:5" ht="14.25">
      <c r="A34" s="26" t="s">
        <v>84</v>
      </c>
      <c r="B34" s="27" t="s">
        <v>14</v>
      </c>
      <c r="C34" s="329"/>
      <c r="D34" s="338">
        <f>SUM(D35:D36)</f>
        <v>310515.74</v>
      </c>
      <c r="E34" s="338">
        <f>SUM(E35:E36)</f>
        <v>74229.67</v>
      </c>
    </row>
    <row r="35" spans="1:5" s="47" customFormat="1" ht="0.75" customHeight="1">
      <c r="A35" s="48" t="s">
        <v>110</v>
      </c>
      <c r="B35" s="34" t="s">
        <v>14</v>
      </c>
      <c r="C35" s="331" t="s">
        <v>5</v>
      </c>
      <c r="D35" s="339">
        <v>0</v>
      </c>
      <c r="E35" s="339">
        <v>0</v>
      </c>
    </row>
    <row r="36" spans="1:5" s="47" customFormat="1" ht="15">
      <c r="A36" s="308" t="s">
        <v>15</v>
      </c>
      <c r="B36" s="30" t="s">
        <v>14</v>
      </c>
      <c r="C36" s="325" t="s">
        <v>12</v>
      </c>
      <c r="D36" s="339">
        <v>310515.74</v>
      </c>
      <c r="E36" s="337">
        <v>74229.67</v>
      </c>
    </row>
    <row r="37" spans="1:5" ht="14.25">
      <c r="A37" s="24" t="s">
        <v>79</v>
      </c>
      <c r="B37" s="25" t="s">
        <v>16</v>
      </c>
      <c r="C37" s="324"/>
      <c r="D37" s="338">
        <f>D38+D39</f>
        <v>3345785.42</v>
      </c>
      <c r="E37" s="338">
        <f>E38+E39</f>
        <v>3461196.27</v>
      </c>
    </row>
    <row r="38" spans="1:5" s="47" customFormat="1" ht="15">
      <c r="A38" s="43" t="s">
        <v>17</v>
      </c>
      <c r="B38" s="45" t="s">
        <v>16</v>
      </c>
      <c r="C38" s="330" t="s">
        <v>5</v>
      </c>
      <c r="D38" s="337">
        <v>1980378.11</v>
      </c>
      <c r="E38" s="337">
        <v>2096788.96</v>
      </c>
    </row>
    <row r="39" spans="1:5" s="47" customFormat="1" ht="15">
      <c r="A39" s="28" t="s">
        <v>81</v>
      </c>
      <c r="B39" s="30" t="s">
        <v>16</v>
      </c>
      <c r="C39" s="325" t="s">
        <v>7</v>
      </c>
      <c r="D39" s="339">
        <v>1365407.31</v>
      </c>
      <c r="E39" s="339">
        <v>1364407.31</v>
      </c>
    </row>
    <row r="40" spans="1:5" ht="14.25">
      <c r="A40" s="26" t="s">
        <v>18</v>
      </c>
      <c r="B40" s="27" t="s">
        <v>13</v>
      </c>
      <c r="C40" s="329"/>
      <c r="D40" s="338">
        <f>D41+D42</f>
        <v>482032.4</v>
      </c>
      <c r="E40" s="338">
        <f>SUM(E41)+E42</f>
        <v>482032.4</v>
      </c>
    </row>
    <row r="41" spans="1:5" s="47" customFormat="1" ht="15">
      <c r="A41" s="37" t="s">
        <v>45</v>
      </c>
      <c r="B41" s="35" t="s">
        <v>13</v>
      </c>
      <c r="C41" s="332" t="s">
        <v>5</v>
      </c>
      <c r="D41" s="337">
        <v>434612.4</v>
      </c>
      <c r="E41" s="337">
        <v>434612.4</v>
      </c>
    </row>
    <row r="42" spans="1:5" s="47" customFormat="1" ht="15">
      <c r="A42" s="183" t="s">
        <v>299</v>
      </c>
      <c r="B42" s="35" t="s">
        <v>13</v>
      </c>
      <c r="C42" s="332" t="s">
        <v>12</v>
      </c>
      <c r="D42" s="337">
        <v>47420</v>
      </c>
      <c r="E42" s="337">
        <v>47420</v>
      </c>
    </row>
    <row r="43" spans="1:5" ht="14.25">
      <c r="A43" s="40" t="s">
        <v>82</v>
      </c>
      <c r="B43" s="27" t="s">
        <v>39</v>
      </c>
      <c r="C43" s="329"/>
      <c r="D43" s="322">
        <f>SUM(D44)</f>
        <v>2000</v>
      </c>
      <c r="E43" s="322">
        <f>SUM(E44)</f>
        <v>3000</v>
      </c>
    </row>
    <row r="44" spans="1:5" s="47" customFormat="1" ht="15">
      <c r="A44" s="33" t="s">
        <v>49</v>
      </c>
      <c r="B44" s="30" t="s">
        <v>39</v>
      </c>
      <c r="C44" s="326" t="s">
        <v>5</v>
      </c>
      <c r="D44" s="323">
        <v>2000</v>
      </c>
      <c r="E44" s="323">
        <v>3000</v>
      </c>
    </row>
  </sheetData>
  <mergeCells count="15">
    <mergeCell ref="A16:F16"/>
    <mergeCell ref="B1:G1"/>
    <mergeCell ref="B2:G2"/>
    <mergeCell ref="A3:G3"/>
    <mergeCell ref="B4:G4"/>
    <mergeCell ref="B8:G8"/>
    <mergeCell ref="A10:G10"/>
    <mergeCell ref="A11:G11"/>
    <mergeCell ref="A12:G12"/>
    <mergeCell ref="A13:G13"/>
    <mergeCell ref="A14:F14"/>
    <mergeCell ref="A15:F15"/>
    <mergeCell ref="B5:G5"/>
    <mergeCell ref="B6:G6"/>
    <mergeCell ref="B7:G7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14"/>
  <sheetViews>
    <sheetView view="pageBreakPreview" zoomScaleSheetLayoutView="100" workbookViewId="0">
      <selection activeCell="D18" sqref="D18"/>
    </sheetView>
  </sheetViews>
  <sheetFormatPr defaultColWidth="60.140625" defaultRowHeight="16.5"/>
  <cols>
    <col min="1" max="1" width="76.42578125" style="108" customWidth="1"/>
    <col min="2" max="2" width="23.85546875" style="111" customWidth="1"/>
    <col min="3" max="3" width="8" style="109" customWidth="1"/>
    <col min="4" max="4" width="23" style="110" customWidth="1"/>
    <col min="5" max="5" width="17.85546875" style="110" hidden="1" customWidth="1"/>
    <col min="6" max="6" width="17.5703125" style="110" hidden="1" customWidth="1"/>
    <col min="7" max="16384" width="60.140625" style="108"/>
  </cols>
  <sheetData>
    <row r="1" spans="1:6">
      <c r="A1" s="174"/>
      <c r="B1" s="551" t="s">
        <v>278</v>
      </c>
      <c r="C1" s="551"/>
      <c r="D1" s="551"/>
      <c r="E1" s="177"/>
      <c r="F1" s="177"/>
    </row>
    <row r="2" spans="1:6">
      <c r="A2" s="174"/>
      <c r="B2" s="551" t="s">
        <v>292</v>
      </c>
      <c r="C2" s="551"/>
      <c r="D2" s="551"/>
      <c r="E2" s="177"/>
      <c r="F2" s="177"/>
    </row>
    <row r="3" spans="1:6">
      <c r="A3" s="174"/>
      <c r="B3" s="551" t="s">
        <v>463</v>
      </c>
      <c r="C3" s="551"/>
      <c r="D3" s="551"/>
      <c r="E3" s="177"/>
      <c r="F3" s="177"/>
    </row>
    <row r="4" spans="1:6">
      <c r="A4" s="174"/>
      <c r="B4" s="551" t="s">
        <v>464</v>
      </c>
      <c r="C4" s="551"/>
      <c r="D4" s="551"/>
      <c r="E4" s="177"/>
      <c r="F4" s="177"/>
    </row>
    <row r="5" spans="1:6">
      <c r="A5" s="532" t="s">
        <v>294</v>
      </c>
      <c r="B5" s="532"/>
      <c r="C5" s="532"/>
      <c r="D5" s="532"/>
      <c r="E5" s="532"/>
      <c r="F5" s="532"/>
    </row>
    <row r="6" spans="1:6">
      <c r="A6" s="532" t="s">
        <v>115</v>
      </c>
      <c r="B6" s="532"/>
      <c r="C6" s="532"/>
      <c r="D6" s="532"/>
      <c r="E6" s="532"/>
      <c r="F6" s="532"/>
    </row>
    <row r="7" spans="1:6">
      <c r="A7" s="532" t="s">
        <v>398</v>
      </c>
      <c r="B7" s="532"/>
      <c r="C7" s="532"/>
      <c r="D7" s="532"/>
      <c r="E7" s="532"/>
      <c r="F7" s="532"/>
    </row>
    <row r="8" spans="1:6">
      <c r="A8" s="174"/>
      <c r="B8" s="551" t="s">
        <v>456</v>
      </c>
      <c r="C8" s="551"/>
      <c r="D8" s="551"/>
      <c r="E8" s="177"/>
      <c r="F8" s="177"/>
    </row>
    <row r="10" spans="1:6">
      <c r="A10" s="549" t="s">
        <v>116</v>
      </c>
      <c r="B10" s="549"/>
      <c r="C10" s="549"/>
      <c r="D10" s="549"/>
      <c r="E10" s="108"/>
      <c r="F10" s="108"/>
    </row>
    <row r="11" spans="1:6">
      <c r="A11" s="549" t="s">
        <v>117</v>
      </c>
      <c r="B11" s="549"/>
      <c r="C11" s="549"/>
      <c r="D11" s="549"/>
      <c r="E11" s="108"/>
      <c r="F11" s="108"/>
    </row>
    <row r="12" spans="1:6">
      <c r="A12" s="549" t="s">
        <v>118</v>
      </c>
      <c r="B12" s="549"/>
      <c r="C12" s="549"/>
      <c r="D12" s="549"/>
      <c r="E12" s="108"/>
      <c r="F12" s="108"/>
    </row>
    <row r="13" spans="1:6">
      <c r="A13" s="550" t="s">
        <v>457</v>
      </c>
      <c r="B13" s="550"/>
      <c r="C13" s="550"/>
      <c r="D13" s="550"/>
      <c r="E13" s="108"/>
      <c r="F13" s="108"/>
    </row>
    <row r="15" spans="1:6" ht="17.25" thickBot="1"/>
    <row r="16" spans="1:6" s="113" customFormat="1" ht="39" customHeight="1" thickBot="1">
      <c r="A16" s="225" t="s">
        <v>0</v>
      </c>
      <c r="B16" s="218" t="s">
        <v>55</v>
      </c>
      <c r="C16" s="219" t="s">
        <v>3</v>
      </c>
      <c r="D16" s="220" t="s">
        <v>368</v>
      </c>
      <c r="E16" s="479" t="s">
        <v>119</v>
      </c>
      <c r="F16" s="112" t="s">
        <v>120</v>
      </c>
    </row>
    <row r="17" spans="1:6" ht="17.25" thickBot="1">
      <c r="A17" s="374" t="s">
        <v>121</v>
      </c>
      <c r="B17" s="360"/>
      <c r="C17" s="221"/>
      <c r="D17" s="222">
        <f>D18+D39+D46+D58+D80+D84+D54</f>
        <v>6764389.6399999997</v>
      </c>
      <c r="E17" s="115" t="e">
        <f>E18+E39+E46+#REF!+E58+#REF!+#REF!+#REF!+#REF!+#REF!+#REF!+#REF!+#REF!+#REF!+#REF!+#REF!+#REF!+#REF!+#REF!+#REF!</f>
        <v>#REF!</v>
      </c>
      <c r="F17" s="114" t="e">
        <f>F18+F39+F46+#REF!+F58+#REF!+#REF!+#REF!+#REF!+#REF!+#REF!+#REF!+#REF!+#REF!+#REF!+#REF!+#REF!+#REF!+#REF!+#REF!</f>
        <v>#REF!</v>
      </c>
    </row>
    <row r="18" spans="1:6" ht="49.5">
      <c r="A18" s="460" t="s">
        <v>331</v>
      </c>
      <c r="B18" s="451" t="s">
        <v>122</v>
      </c>
      <c r="C18" s="437"/>
      <c r="D18" s="435">
        <f>D19+D23+D27+D31+D35</f>
        <v>34000</v>
      </c>
      <c r="E18" s="119" t="e">
        <f>E19+E31</f>
        <v>#REF!</v>
      </c>
      <c r="F18" s="118" t="e">
        <f>F19+F31</f>
        <v>#REF!</v>
      </c>
    </row>
    <row r="19" spans="1:6" s="113" customFormat="1" ht="49.5">
      <c r="A19" s="461" t="s">
        <v>335</v>
      </c>
      <c r="B19" s="452" t="s">
        <v>123</v>
      </c>
      <c r="C19" s="438"/>
      <c r="D19" s="431">
        <f>D20</f>
        <v>1000</v>
      </c>
      <c r="E19" s="122" t="e">
        <f>E20+#REF!+#REF!</f>
        <v>#REF!</v>
      </c>
      <c r="F19" s="121" t="e">
        <f>F20+#REF!+#REF!</f>
        <v>#REF!</v>
      </c>
    </row>
    <row r="20" spans="1:6" ht="33">
      <c r="A20" s="462" t="s">
        <v>124</v>
      </c>
      <c r="B20" s="367" t="s">
        <v>125</v>
      </c>
      <c r="C20" s="439"/>
      <c r="D20" s="432">
        <f>D21</f>
        <v>1000</v>
      </c>
      <c r="E20" s="125">
        <f t="shared" ref="D20:F21" si="0">E21</f>
        <v>100000</v>
      </c>
      <c r="F20" s="124">
        <f t="shared" si="0"/>
        <v>100000</v>
      </c>
    </row>
    <row r="21" spans="1:6" ht="33">
      <c r="A21" s="463" t="s">
        <v>126</v>
      </c>
      <c r="B21" s="367" t="s">
        <v>127</v>
      </c>
      <c r="C21" s="439"/>
      <c r="D21" s="432">
        <f t="shared" si="0"/>
        <v>1000</v>
      </c>
      <c r="E21" s="125">
        <f t="shared" si="0"/>
        <v>100000</v>
      </c>
      <c r="F21" s="124">
        <f t="shared" si="0"/>
        <v>100000</v>
      </c>
    </row>
    <row r="22" spans="1:6" ht="32.25" customHeight="1">
      <c r="A22" s="464" t="s">
        <v>60</v>
      </c>
      <c r="B22" s="367" t="s">
        <v>127</v>
      </c>
      <c r="C22" s="439">
        <v>240</v>
      </c>
      <c r="D22" s="432">
        <v>1000</v>
      </c>
      <c r="E22" s="125">
        <f>'[1]Ведом. 2016'!H743</f>
        <v>100000</v>
      </c>
      <c r="F22" s="124">
        <f>'[1]Ведом. 2016'!I743</f>
        <v>100000</v>
      </c>
    </row>
    <row r="23" spans="1:6" ht="33">
      <c r="A23" s="461" t="s">
        <v>336</v>
      </c>
      <c r="B23" s="453" t="s">
        <v>128</v>
      </c>
      <c r="C23" s="439"/>
      <c r="D23" s="431">
        <f>D24</f>
        <v>30000</v>
      </c>
      <c r="E23" s="122">
        <f t="shared" ref="E23:F29" si="1">E24</f>
        <v>20000</v>
      </c>
      <c r="F23" s="121">
        <f t="shared" si="1"/>
        <v>20000</v>
      </c>
    </row>
    <row r="24" spans="1:6">
      <c r="A24" s="464" t="s">
        <v>129</v>
      </c>
      <c r="B24" s="367" t="s">
        <v>130</v>
      </c>
      <c r="C24" s="439"/>
      <c r="D24" s="432">
        <f>D25</f>
        <v>30000</v>
      </c>
      <c r="E24" s="125">
        <f t="shared" si="1"/>
        <v>20000</v>
      </c>
      <c r="F24" s="124">
        <f t="shared" si="1"/>
        <v>20000</v>
      </c>
    </row>
    <row r="25" spans="1:6" ht="36.75" customHeight="1">
      <c r="A25" s="464" t="s">
        <v>126</v>
      </c>
      <c r="B25" s="367" t="s">
        <v>131</v>
      </c>
      <c r="C25" s="439"/>
      <c r="D25" s="432">
        <f>D26</f>
        <v>30000</v>
      </c>
      <c r="E25" s="125">
        <f t="shared" si="1"/>
        <v>20000</v>
      </c>
      <c r="F25" s="124">
        <f t="shared" si="1"/>
        <v>20000</v>
      </c>
    </row>
    <row r="26" spans="1:6" ht="36.75" customHeight="1">
      <c r="A26" s="464" t="s">
        <v>60</v>
      </c>
      <c r="B26" s="367" t="s">
        <v>131</v>
      </c>
      <c r="C26" s="439">
        <v>240</v>
      </c>
      <c r="D26" s="432">
        <v>30000</v>
      </c>
      <c r="E26" s="125">
        <f>'[1]Ведом. 2016'!H752</f>
        <v>20000</v>
      </c>
      <c r="F26" s="124">
        <f>'[1]Ведом. 2016'!I752</f>
        <v>20000</v>
      </c>
    </row>
    <row r="27" spans="1:6" ht="33">
      <c r="A27" s="461" t="s">
        <v>333</v>
      </c>
      <c r="B27" s="453" t="s">
        <v>132</v>
      </c>
      <c r="C27" s="439"/>
      <c r="D27" s="431">
        <f>D28</f>
        <v>1000</v>
      </c>
      <c r="E27" s="122">
        <f t="shared" si="1"/>
        <v>400</v>
      </c>
      <c r="F27" s="121">
        <f t="shared" si="1"/>
        <v>400</v>
      </c>
    </row>
    <row r="28" spans="1:6" ht="33">
      <c r="A28" s="464" t="s">
        <v>133</v>
      </c>
      <c r="B28" s="367" t="s">
        <v>134</v>
      </c>
      <c r="C28" s="439"/>
      <c r="D28" s="432">
        <f>D29</f>
        <v>1000</v>
      </c>
      <c r="E28" s="125">
        <f t="shared" si="1"/>
        <v>400</v>
      </c>
      <c r="F28" s="124">
        <f t="shared" si="1"/>
        <v>400</v>
      </c>
    </row>
    <row r="29" spans="1:6">
      <c r="A29" s="464" t="s">
        <v>135</v>
      </c>
      <c r="B29" s="367" t="s">
        <v>136</v>
      </c>
      <c r="C29" s="439"/>
      <c r="D29" s="432">
        <f>D30</f>
        <v>1000</v>
      </c>
      <c r="E29" s="125">
        <f t="shared" si="1"/>
        <v>400</v>
      </c>
      <c r="F29" s="124">
        <f t="shared" si="1"/>
        <v>400</v>
      </c>
    </row>
    <row r="30" spans="1:6" ht="36.75" customHeight="1">
      <c r="A30" s="464" t="s">
        <v>60</v>
      </c>
      <c r="B30" s="367" t="s">
        <v>136</v>
      </c>
      <c r="C30" s="439">
        <v>240</v>
      </c>
      <c r="D30" s="432">
        <v>1000</v>
      </c>
      <c r="E30" s="125">
        <f>'[1]Ведом. 2016'!H756</f>
        <v>400</v>
      </c>
      <c r="F30" s="124">
        <f>'[1]Ведом. 2016'!I756</f>
        <v>400</v>
      </c>
    </row>
    <row r="31" spans="1:6" ht="33">
      <c r="A31" s="461" t="s">
        <v>332</v>
      </c>
      <c r="B31" s="453" t="s">
        <v>137</v>
      </c>
      <c r="C31" s="439"/>
      <c r="D31" s="433">
        <f>D32</f>
        <v>1000</v>
      </c>
      <c r="E31" s="122">
        <f t="shared" ref="E31:F37" si="2">E32</f>
        <v>696000</v>
      </c>
      <c r="F31" s="121">
        <f t="shared" si="2"/>
        <v>696000</v>
      </c>
    </row>
    <row r="32" spans="1:6">
      <c r="A32" s="464" t="s">
        <v>138</v>
      </c>
      <c r="B32" s="367" t="s">
        <v>139</v>
      </c>
      <c r="C32" s="439"/>
      <c r="D32" s="434">
        <f>D33</f>
        <v>1000</v>
      </c>
      <c r="E32" s="125">
        <f t="shared" si="2"/>
        <v>696000</v>
      </c>
      <c r="F32" s="124">
        <f t="shared" si="2"/>
        <v>696000</v>
      </c>
    </row>
    <row r="33" spans="1:6">
      <c r="A33" s="464" t="s">
        <v>140</v>
      </c>
      <c r="B33" s="367" t="s">
        <v>141</v>
      </c>
      <c r="C33" s="439"/>
      <c r="D33" s="434">
        <f>D34</f>
        <v>1000</v>
      </c>
      <c r="E33" s="125">
        <f t="shared" si="2"/>
        <v>696000</v>
      </c>
      <c r="F33" s="124">
        <f t="shared" si="2"/>
        <v>696000</v>
      </c>
    </row>
    <row r="34" spans="1:6" ht="36.75" customHeight="1">
      <c r="A34" s="464" t="s">
        <v>60</v>
      </c>
      <c r="B34" s="367" t="s">
        <v>141</v>
      </c>
      <c r="C34" s="439">
        <v>240</v>
      </c>
      <c r="D34" s="434">
        <v>1000</v>
      </c>
      <c r="E34" s="125">
        <f>'[1]Ведом. 2016'!H767</f>
        <v>696000</v>
      </c>
      <c r="F34" s="124">
        <f>'[1]Ведом. 2016'!I767</f>
        <v>696000</v>
      </c>
    </row>
    <row r="35" spans="1:6" ht="49.5">
      <c r="A35" s="461" t="s">
        <v>337</v>
      </c>
      <c r="B35" s="453" t="s">
        <v>142</v>
      </c>
      <c r="C35" s="439"/>
      <c r="D35" s="431">
        <f>D36</f>
        <v>1000</v>
      </c>
      <c r="E35" s="122">
        <f t="shared" si="2"/>
        <v>7583380</v>
      </c>
      <c r="F35" s="121">
        <f t="shared" si="2"/>
        <v>15707380</v>
      </c>
    </row>
    <row r="36" spans="1:6" ht="33">
      <c r="A36" s="464" t="s">
        <v>143</v>
      </c>
      <c r="B36" s="367" t="s">
        <v>144</v>
      </c>
      <c r="C36" s="439"/>
      <c r="D36" s="432">
        <f>D37</f>
        <v>1000</v>
      </c>
      <c r="E36" s="125">
        <f t="shared" si="2"/>
        <v>7583380</v>
      </c>
      <c r="F36" s="124">
        <f t="shared" si="2"/>
        <v>15707380</v>
      </c>
    </row>
    <row r="37" spans="1:6" ht="33">
      <c r="A37" s="464" t="s">
        <v>145</v>
      </c>
      <c r="B37" s="367" t="s">
        <v>146</v>
      </c>
      <c r="C37" s="439"/>
      <c r="D37" s="432">
        <f>D38</f>
        <v>1000</v>
      </c>
      <c r="E37" s="125">
        <f t="shared" si="2"/>
        <v>7583380</v>
      </c>
      <c r="F37" s="124">
        <f t="shared" si="2"/>
        <v>15707380</v>
      </c>
    </row>
    <row r="38" spans="1:6" ht="36.75" customHeight="1">
      <c r="A38" s="464" t="s">
        <v>60</v>
      </c>
      <c r="B38" s="367" t="s">
        <v>146</v>
      </c>
      <c r="C38" s="439">
        <v>240</v>
      </c>
      <c r="D38" s="432">
        <v>1000</v>
      </c>
      <c r="E38" s="125">
        <f>'[1]Ведом. 2016'!H771</f>
        <v>7583380</v>
      </c>
      <c r="F38" s="124">
        <f>'[1]Ведом. 2016'!I771</f>
        <v>15707380</v>
      </c>
    </row>
    <row r="39" spans="1:6" s="113" customFormat="1" ht="49.5">
      <c r="A39" s="461" t="s">
        <v>349</v>
      </c>
      <c r="B39" s="454" t="s">
        <v>147</v>
      </c>
      <c r="C39" s="438"/>
      <c r="D39" s="431">
        <f>D40+D43</f>
        <v>2000</v>
      </c>
      <c r="E39" s="122">
        <f>E40</f>
        <v>460000</v>
      </c>
      <c r="F39" s="121">
        <f>F40</f>
        <v>470000</v>
      </c>
    </row>
    <row r="40" spans="1:6" ht="18.75">
      <c r="A40" s="464" t="s">
        <v>148</v>
      </c>
      <c r="B40" s="455" t="s">
        <v>149</v>
      </c>
      <c r="C40" s="439"/>
      <c r="D40" s="432">
        <f>D41</f>
        <v>1000</v>
      </c>
      <c r="E40" s="125">
        <f>E43+E41</f>
        <v>460000</v>
      </c>
      <c r="F40" s="124">
        <f>F43+F41</f>
        <v>470000</v>
      </c>
    </row>
    <row r="41" spans="1:6" ht="42" customHeight="1">
      <c r="A41" s="462" t="s">
        <v>150</v>
      </c>
      <c r="B41" s="455" t="s">
        <v>151</v>
      </c>
      <c r="C41" s="439"/>
      <c r="D41" s="432">
        <f>D42</f>
        <v>1000</v>
      </c>
      <c r="E41" s="125">
        <f>E42</f>
        <v>90000</v>
      </c>
      <c r="F41" s="124">
        <f>F42</f>
        <v>90000</v>
      </c>
    </row>
    <row r="42" spans="1:6" ht="33" customHeight="1">
      <c r="A42" s="464" t="s">
        <v>60</v>
      </c>
      <c r="B42" s="455" t="s">
        <v>151</v>
      </c>
      <c r="C42" s="439">
        <v>240</v>
      </c>
      <c r="D42" s="432">
        <v>1000</v>
      </c>
      <c r="E42" s="125">
        <f>'[1]Ведом. 2016'!H121</f>
        <v>90000</v>
      </c>
      <c r="F42" s="124">
        <f>'[1]Ведом. 2016'!I121</f>
        <v>90000</v>
      </c>
    </row>
    <row r="43" spans="1:6" ht="18.75">
      <c r="A43" s="464" t="s">
        <v>152</v>
      </c>
      <c r="B43" s="455" t="s">
        <v>153</v>
      </c>
      <c r="C43" s="439"/>
      <c r="D43" s="432">
        <f>D44</f>
        <v>1000</v>
      </c>
      <c r="E43" s="125">
        <f>E44</f>
        <v>370000</v>
      </c>
      <c r="F43" s="124">
        <f>F44</f>
        <v>380000</v>
      </c>
    </row>
    <row r="44" spans="1:6" ht="33">
      <c r="A44" s="464" t="s">
        <v>154</v>
      </c>
      <c r="B44" s="455" t="s">
        <v>155</v>
      </c>
      <c r="C44" s="439"/>
      <c r="D44" s="432">
        <f>D45</f>
        <v>1000</v>
      </c>
      <c r="E44" s="125">
        <f>'[1]Ведом. 2016'!H123</f>
        <v>370000</v>
      </c>
      <c r="F44" s="124">
        <f>'[1]Ведом. 2016'!I123</f>
        <v>380000</v>
      </c>
    </row>
    <row r="45" spans="1:6" ht="33" customHeight="1">
      <c r="A45" s="464" t="s">
        <v>60</v>
      </c>
      <c r="B45" s="455" t="s">
        <v>155</v>
      </c>
      <c r="C45" s="439">
        <v>240</v>
      </c>
      <c r="D45" s="432">
        <v>1000</v>
      </c>
      <c r="E45" s="125">
        <f>'[1]Ведом. 2016'!H124</f>
        <v>70000</v>
      </c>
      <c r="F45" s="124">
        <f>'[1]Ведом. 2016'!I124</f>
        <v>70000</v>
      </c>
    </row>
    <row r="46" spans="1:6" ht="49.5">
      <c r="A46" s="460" t="s">
        <v>348</v>
      </c>
      <c r="B46" s="456" t="s">
        <v>156</v>
      </c>
      <c r="C46" s="437"/>
      <c r="D46" s="435">
        <f>D47</f>
        <v>501000</v>
      </c>
      <c r="E46" s="119" t="e">
        <f>#REF!+#REF!+#REF!+#REF!</f>
        <v>#REF!</v>
      </c>
      <c r="F46" s="118" t="e">
        <f>#REF!+#REF!+#REF!+#REF!</f>
        <v>#REF!</v>
      </c>
    </row>
    <row r="47" spans="1:6" ht="33">
      <c r="A47" s="464" t="s">
        <v>157</v>
      </c>
      <c r="B47" s="367" t="s">
        <v>158</v>
      </c>
      <c r="C47" s="439"/>
      <c r="D47" s="432">
        <f>D50+D48+D52</f>
        <v>501000</v>
      </c>
      <c r="E47" s="125" t="e">
        <f>E50+E52+#REF!+#REF!</f>
        <v>#REF!</v>
      </c>
      <c r="F47" s="124" t="e">
        <f>F50+F52+#REF!+#REF!</f>
        <v>#REF!</v>
      </c>
    </row>
    <row r="48" spans="1:6">
      <c r="A48" s="466" t="s">
        <v>161</v>
      </c>
      <c r="B48" s="458" t="s">
        <v>162</v>
      </c>
      <c r="C48" s="439"/>
      <c r="D48" s="432">
        <f>D49</f>
        <v>430000</v>
      </c>
      <c r="E48" s="125"/>
      <c r="F48" s="124"/>
    </row>
    <row r="49" spans="1:6" ht="33">
      <c r="A49" s="464" t="s">
        <v>60</v>
      </c>
      <c r="B49" s="457" t="s">
        <v>162</v>
      </c>
      <c r="C49" s="439">
        <v>240</v>
      </c>
      <c r="D49" s="432">
        <v>430000</v>
      </c>
      <c r="E49" s="125"/>
      <c r="F49" s="124"/>
    </row>
    <row r="50" spans="1:6">
      <c r="A50" s="465" t="s">
        <v>159</v>
      </c>
      <c r="B50" s="457" t="s">
        <v>160</v>
      </c>
      <c r="C50" s="439"/>
      <c r="D50" s="432">
        <f>D51</f>
        <v>1000</v>
      </c>
      <c r="E50" s="125" t="e">
        <f>#REF!</f>
        <v>#REF!</v>
      </c>
      <c r="F50" s="124" t="e">
        <f>#REF!</f>
        <v>#REF!</v>
      </c>
    </row>
    <row r="51" spans="1:6" ht="33">
      <c r="A51" s="464" t="s">
        <v>60</v>
      </c>
      <c r="B51" s="457" t="s">
        <v>160</v>
      </c>
      <c r="C51" s="439">
        <v>240</v>
      </c>
      <c r="D51" s="432">
        <v>1000</v>
      </c>
      <c r="E51" s="125">
        <f>'[1]Ведом. 2016'!H533</f>
        <v>625000</v>
      </c>
      <c r="F51" s="124">
        <f>'[1]Ведом. 2016'!I533</f>
        <v>900000</v>
      </c>
    </row>
    <row r="52" spans="1:6">
      <c r="A52" s="465" t="s">
        <v>163</v>
      </c>
      <c r="B52" s="457" t="s">
        <v>164</v>
      </c>
      <c r="C52" s="439"/>
      <c r="D52" s="432">
        <f>D53</f>
        <v>70000</v>
      </c>
      <c r="E52" s="125" t="e">
        <f>E53+#REF!</f>
        <v>#REF!</v>
      </c>
      <c r="F52" s="124" t="e">
        <f>F53+#REF!</f>
        <v>#REF!</v>
      </c>
    </row>
    <row r="53" spans="1:6" ht="33">
      <c r="A53" s="464" t="s">
        <v>60</v>
      </c>
      <c r="B53" s="457" t="s">
        <v>164</v>
      </c>
      <c r="C53" s="439">
        <v>240</v>
      </c>
      <c r="D53" s="432">
        <v>70000</v>
      </c>
      <c r="E53" s="125">
        <f>'[1]Ведом. 2016'!H537</f>
        <v>625000</v>
      </c>
      <c r="F53" s="124">
        <f>'[1]Ведом. 2016'!I537</f>
        <v>900000</v>
      </c>
    </row>
    <row r="54" spans="1:6" ht="33">
      <c r="A54" s="399" t="s">
        <v>443</v>
      </c>
      <c r="B54" s="357" t="s">
        <v>458</v>
      </c>
      <c r="C54" s="437"/>
      <c r="D54" s="431">
        <f>D55</f>
        <v>851275.64</v>
      </c>
      <c r="E54" s="125"/>
      <c r="F54" s="124"/>
    </row>
    <row r="55" spans="1:6" ht="33">
      <c r="A55" s="405" t="s">
        <v>445</v>
      </c>
      <c r="B55" s="361" t="s">
        <v>459</v>
      </c>
      <c r="C55" s="439"/>
      <c r="D55" s="432">
        <f>D56</f>
        <v>851275.64</v>
      </c>
      <c r="E55" s="125"/>
      <c r="F55" s="124"/>
    </row>
    <row r="56" spans="1:6" ht="33">
      <c r="A56" s="390" t="s">
        <v>447</v>
      </c>
      <c r="B56" s="362" t="s">
        <v>460</v>
      </c>
      <c r="C56" s="439"/>
      <c r="D56" s="432">
        <f>D57</f>
        <v>851275.64</v>
      </c>
      <c r="E56" s="125"/>
      <c r="F56" s="124"/>
    </row>
    <row r="57" spans="1:6" ht="33">
      <c r="A57" s="391" t="s">
        <v>60</v>
      </c>
      <c r="B57" s="362" t="s">
        <v>460</v>
      </c>
      <c r="C57" s="439">
        <v>240</v>
      </c>
      <c r="D57" s="432">
        <v>851275.64</v>
      </c>
      <c r="E57" s="125"/>
      <c r="F57" s="124"/>
    </row>
    <row r="58" spans="1:6" ht="33">
      <c r="A58" s="461" t="s">
        <v>340</v>
      </c>
      <c r="B58" s="456" t="s">
        <v>165</v>
      </c>
      <c r="C58" s="439"/>
      <c r="D58" s="431">
        <f>D59+D68+D72+D76</f>
        <v>4893081.5999999996</v>
      </c>
      <c r="E58" s="122" t="e">
        <f>E59+E68+E72+E76</f>
        <v>#REF!</v>
      </c>
      <c r="F58" s="121" t="e">
        <f>F59+F68+F72+F76</f>
        <v>#REF!</v>
      </c>
    </row>
    <row r="59" spans="1:6" s="113" customFormat="1" ht="33">
      <c r="A59" s="467" t="s">
        <v>341</v>
      </c>
      <c r="B59" s="453" t="s">
        <v>166</v>
      </c>
      <c r="C59" s="438"/>
      <c r="D59" s="431">
        <f>D60</f>
        <v>4890081.5999999996</v>
      </c>
      <c r="E59" s="122">
        <f>E60</f>
        <v>10614100</v>
      </c>
      <c r="F59" s="121">
        <f>F60</f>
        <v>10614100</v>
      </c>
    </row>
    <row r="60" spans="1:6">
      <c r="A60" s="468" t="s">
        <v>167</v>
      </c>
      <c r="B60" s="367" t="s">
        <v>168</v>
      </c>
      <c r="C60" s="439"/>
      <c r="D60" s="432">
        <f>D61+D65</f>
        <v>4890081.5999999996</v>
      </c>
      <c r="E60" s="125">
        <f>E61+E63</f>
        <v>10614100</v>
      </c>
      <c r="F60" s="124">
        <f>F61+F63</f>
        <v>10614100</v>
      </c>
    </row>
    <row r="61" spans="1:6" ht="33">
      <c r="A61" s="463" t="s">
        <v>80</v>
      </c>
      <c r="B61" s="367" t="s">
        <v>169</v>
      </c>
      <c r="C61" s="439"/>
      <c r="D61" s="432">
        <f>D62+D63+D64</f>
        <v>2797052.25</v>
      </c>
      <c r="E61" s="125">
        <f>E62</f>
        <v>10269100</v>
      </c>
      <c r="F61" s="124">
        <f>F62</f>
        <v>10269100</v>
      </c>
    </row>
    <row r="62" spans="1:6">
      <c r="A62" s="464" t="s">
        <v>170</v>
      </c>
      <c r="B62" s="367" t="s">
        <v>169</v>
      </c>
      <c r="C62" s="439">
        <v>110</v>
      </c>
      <c r="D62" s="432">
        <v>2277170.81</v>
      </c>
      <c r="E62" s="125">
        <f>'[1]Ведом. 2016'!H411</f>
        <v>10269100</v>
      </c>
      <c r="F62" s="124">
        <f>'[1]Ведом. 2016'!I411</f>
        <v>10269100</v>
      </c>
    </row>
    <row r="63" spans="1:6" ht="33">
      <c r="A63" s="464" t="s">
        <v>60</v>
      </c>
      <c r="B63" s="367" t="s">
        <v>169</v>
      </c>
      <c r="C63" s="439">
        <v>240</v>
      </c>
      <c r="D63" s="432">
        <v>478881.44</v>
      </c>
      <c r="E63" s="125">
        <f>E64</f>
        <v>345000</v>
      </c>
      <c r="F63" s="124">
        <f>F64</f>
        <v>345000</v>
      </c>
    </row>
    <row r="64" spans="1:6">
      <c r="A64" s="464" t="s">
        <v>62</v>
      </c>
      <c r="B64" s="367" t="s">
        <v>169</v>
      </c>
      <c r="C64" s="439">
        <v>850</v>
      </c>
      <c r="D64" s="432">
        <v>41000</v>
      </c>
      <c r="E64" s="125">
        <f>'[1]Ведом. 2016'!H413</f>
        <v>345000</v>
      </c>
      <c r="F64" s="124">
        <f>'[1]Ведом. 2016'!I413</f>
        <v>345000</v>
      </c>
    </row>
    <row r="65" spans="1:7" ht="36.75" customHeight="1">
      <c r="A65" s="464" t="s">
        <v>297</v>
      </c>
      <c r="B65" s="367" t="s">
        <v>171</v>
      </c>
      <c r="C65" s="439"/>
      <c r="D65" s="432">
        <f>D66+D67</f>
        <v>2093029.35</v>
      </c>
      <c r="E65" s="125">
        <f>'[1]Ведом. 2016'!H416</f>
        <v>15267900</v>
      </c>
      <c r="F65" s="124">
        <f>'[1]Ведом. 2016'!I416</f>
        <v>15267900</v>
      </c>
    </row>
    <row r="66" spans="1:7" ht="33">
      <c r="A66" s="464" t="s">
        <v>57</v>
      </c>
      <c r="B66" s="367" t="s">
        <v>171</v>
      </c>
      <c r="C66" s="439">
        <v>120</v>
      </c>
      <c r="D66" s="432">
        <v>1671209.75</v>
      </c>
      <c r="E66" s="125" t="e">
        <f>E67</f>
        <v>#REF!</v>
      </c>
      <c r="F66" s="124" t="e">
        <f>F67</f>
        <v>#REF!</v>
      </c>
    </row>
    <row r="67" spans="1:7" ht="33">
      <c r="A67" s="464" t="s">
        <v>60</v>
      </c>
      <c r="B67" s="367" t="s">
        <v>171</v>
      </c>
      <c r="C67" s="439">
        <v>240</v>
      </c>
      <c r="D67" s="432">
        <v>421819.6</v>
      </c>
      <c r="E67" s="125" t="e">
        <f>#REF!</f>
        <v>#REF!</v>
      </c>
      <c r="F67" s="124" t="e">
        <f>#REF!</f>
        <v>#REF!</v>
      </c>
    </row>
    <row r="68" spans="1:7" s="113" customFormat="1" ht="33">
      <c r="A68" s="469" t="s">
        <v>342</v>
      </c>
      <c r="B68" s="453" t="s">
        <v>172</v>
      </c>
      <c r="C68" s="438"/>
      <c r="D68" s="431">
        <f>D69</f>
        <v>1000</v>
      </c>
      <c r="E68" s="122" t="e">
        <f>E69+#REF!+#REF!</f>
        <v>#REF!</v>
      </c>
      <c r="F68" s="121" t="e">
        <f>F69+#REF!+#REF!</f>
        <v>#REF!</v>
      </c>
    </row>
    <row r="69" spans="1:7" ht="23.25" customHeight="1">
      <c r="A69" s="465" t="s">
        <v>173</v>
      </c>
      <c r="B69" s="367" t="s">
        <v>174</v>
      </c>
      <c r="C69" s="439"/>
      <c r="D69" s="432">
        <f>D70</f>
        <v>1000</v>
      </c>
      <c r="E69" s="125" t="e">
        <f>E70+#REF!+#REF!+#REF!</f>
        <v>#REF!</v>
      </c>
      <c r="F69" s="124" t="e">
        <f>F70+#REF!+#REF!+#REF!</f>
        <v>#REF!</v>
      </c>
    </row>
    <row r="70" spans="1:7">
      <c r="A70" s="470" t="s">
        <v>86</v>
      </c>
      <c r="B70" s="367" t="s">
        <v>175</v>
      </c>
      <c r="C70" s="439"/>
      <c r="D70" s="432">
        <f>D71</f>
        <v>1000</v>
      </c>
      <c r="E70" s="125">
        <f>E71</f>
        <v>15267900</v>
      </c>
      <c r="F70" s="124">
        <f>F71</f>
        <v>15267900</v>
      </c>
    </row>
    <row r="71" spans="1:7" ht="33">
      <c r="A71" s="464" t="s">
        <v>60</v>
      </c>
      <c r="B71" s="367" t="s">
        <v>175</v>
      </c>
      <c r="C71" s="439">
        <v>240</v>
      </c>
      <c r="D71" s="432">
        <v>1000</v>
      </c>
      <c r="E71" s="125">
        <f>'[1]Ведом. 2016'!H417</f>
        <v>15267900</v>
      </c>
      <c r="F71" s="124">
        <f>'[1]Ведом. 2016'!I417</f>
        <v>15267900</v>
      </c>
    </row>
    <row r="72" spans="1:7" s="113" customFormat="1">
      <c r="A72" s="471" t="s">
        <v>343</v>
      </c>
      <c r="B72" s="453" t="s">
        <v>176</v>
      </c>
      <c r="C72" s="438"/>
      <c r="D72" s="431">
        <f>D73</f>
        <v>1000</v>
      </c>
      <c r="E72" s="122" t="e">
        <f>E73+#REF!+#REF!</f>
        <v>#REF!</v>
      </c>
      <c r="F72" s="121" t="e">
        <f>F73+#REF!+#REF!</f>
        <v>#REF!</v>
      </c>
    </row>
    <row r="73" spans="1:7" ht="33">
      <c r="A73" s="465" t="s">
        <v>177</v>
      </c>
      <c r="B73" s="367" t="s">
        <v>178</v>
      </c>
      <c r="C73" s="439"/>
      <c r="D73" s="432">
        <f t="shared" ref="D73:F74" si="3">D74</f>
        <v>1000</v>
      </c>
      <c r="E73" s="125">
        <f t="shared" si="3"/>
        <v>33000</v>
      </c>
      <c r="F73" s="124">
        <f t="shared" si="3"/>
        <v>34000</v>
      </c>
    </row>
    <row r="74" spans="1:7">
      <c r="A74" s="472" t="s">
        <v>179</v>
      </c>
      <c r="B74" s="367" t="s">
        <v>180</v>
      </c>
      <c r="C74" s="439"/>
      <c r="D74" s="432">
        <f t="shared" si="3"/>
        <v>1000</v>
      </c>
      <c r="E74" s="125">
        <f t="shared" si="3"/>
        <v>33000</v>
      </c>
      <c r="F74" s="124">
        <f t="shared" si="3"/>
        <v>34000</v>
      </c>
    </row>
    <row r="75" spans="1:7" ht="33">
      <c r="A75" s="464" t="s">
        <v>60</v>
      </c>
      <c r="B75" s="367" t="s">
        <v>180</v>
      </c>
      <c r="C75" s="439">
        <v>240</v>
      </c>
      <c r="D75" s="432">
        <v>1000</v>
      </c>
      <c r="E75" s="125">
        <f>'[1]Ведом. 2016'!H355</f>
        <v>33000</v>
      </c>
      <c r="F75" s="124">
        <f>'[1]Ведом. 2016'!I355</f>
        <v>34000</v>
      </c>
    </row>
    <row r="76" spans="1:7" s="113" customFormat="1" ht="34.5" customHeight="1">
      <c r="A76" s="473" t="s">
        <v>347</v>
      </c>
      <c r="B76" s="453" t="s">
        <v>181</v>
      </c>
      <c r="C76" s="438"/>
      <c r="D76" s="431">
        <f>D77</f>
        <v>1000</v>
      </c>
      <c r="E76" s="122" t="e">
        <f>E77</f>
        <v>#REF!</v>
      </c>
      <c r="F76" s="121" t="e">
        <f>F77</f>
        <v>#REF!</v>
      </c>
    </row>
    <row r="77" spans="1:7" s="126" customFormat="1" ht="34.5" customHeight="1">
      <c r="A77" s="465" t="s">
        <v>182</v>
      </c>
      <c r="B77" s="367" t="s">
        <v>183</v>
      </c>
      <c r="C77" s="439"/>
      <c r="D77" s="432">
        <f>D78</f>
        <v>1000</v>
      </c>
      <c r="E77" s="125" t="e">
        <f>E78+#REF!</f>
        <v>#REF!</v>
      </c>
      <c r="F77" s="124" t="e">
        <f>F78+#REF!</f>
        <v>#REF!</v>
      </c>
    </row>
    <row r="78" spans="1:7" s="126" customFormat="1" ht="18" customHeight="1">
      <c r="A78" s="465" t="s">
        <v>83</v>
      </c>
      <c r="B78" s="367" t="s">
        <v>184</v>
      </c>
      <c r="C78" s="439"/>
      <c r="D78" s="432">
        <f>D79</f>
        <v>1000</v>
      </c>
      <c r="E78" s="125" t="e">
        <f>E79+#REF!+#REF!</f>
        <v>#REF!</v>
      </c>
      <c r="F78" s="124" t="e">
        <f>F79+#REF!+#REF!</f>
        <v>#REF!</v>
      </c>
    </row>
    <row r="79" spans="1:7" ht="33">
      <c r="A79" s="464" t="s">
        <v>60</v>
      </c>
      <c r="B79" s="367" t="s">
        <v>184</v>
      </c>
      <c r="C79" s="439">
        <v>240</v>
      </c>
      <c r="D79" s="432">
        <v>1000</v>
      </c>
      <c r="E79" s="125">
        <f>'[1]Ведом. 2016'!H480</f>
        <v>2515400</v>
      </c>
      <c r="F79" s="124">
        <f>'[1]Ведом. 2016'!I480</f>
        <v>2515400</v>
      </c>
    </row>
    <row r="80" spans="1:7" ht="36" customHeight="1">
      <c r="A80" s="460" t="s">
        <v>339</v>
      </c>
      <c r="B80" s="459" t="s">
        <v>320</v>
      </c>
      <c r="C80" s="78"/>
      <c r="D80" s="431">
        <f>D81</f>
        <v>1000</v>
      </c>
      <c r="E80" s="229" t="s">
        <v>314</v>
      </c>
      <c r="F80" s="89"/>
      <c r="G80" s="86"/>
    </row>
    <row r="81" spans="1:7" ht="33">
      <c r="A81" s="474" t="s">
        <v>316</v>
      </c>
      <c r="B81" s="368" t="s">
        <v>321</v>
      </c>
      <c r="C81" s="78"/>
      <c r="D81" s="353">
        <v>1000</v>
      </c>
      <c r="E81" s="229" t="s">
        <v>315</v>
      </c>
      <c r="F81" s="89"/>
      <c r="G81" s="86"/>
    </row>
    <row r="82" spans="1:7" ht="33">
      <c r="A82" s="474" t="s">
        <v>317</v>
      </c>
      <c r="B82" s="368" t="s">
        <v>322</v>
      </c>
      <c r="C82" s="440"/>
      <c r="D82" s="353">
        <v>1000</v>
      </c>
      <c r="E82" s="229"/>
      <c r="F82" s="89"/>
      <c r="G82" s="86"/>
    </row>
    <row r="83" spans="1:7" ht="38.450000000000003" customHeight="1">
      <c r="A83" s="464" t="s">
        <v>60</v>
      </c>
      <c r="B83" s="368" t="s">
        <v>322</v>
      </c>
      <c r="C83" s="440" t="s">
        <v>61</v>
      </c>
      <c r="D83" s="353">
        <v>1000</v>
      </c>
      <c r="E83" s="229" t="s">
        <v>318</v>
      </c>
      <c r="F83" s="89" t="s">
        <v>61</v>
      </c>
      <c r="G83" s="86"/>
    </row>
    <row r="84" spans="1:7" ht="36.75" customHeight="1">
      <c r="A84" s="475" t="s">
        <v>369</v>
      </c>
      <c r="B84" s="459" t="s">
        <v>370</v>
      </c>
      <c r="C84" s="443"/>
      <c r="D84" s="353">
        <f>D85+D89+D91</f>
        <v>482032.4</v>
      </c>
      <c r="E84" s="229"/>
      <c r="F84" s="230"/>
      <c r="G84" s="231"/>
    </row>
    <row r="85" spans="1:7" ht="35.25" customHeight="1">
      <c r="A85" s="474" t="s">
        <v>371</v>
      </c>
      <c r="B85" s="368" t="s">
        <v>372</v>
      </c>
      <c r="C85" s="442"/>
      <c r="D85" s="353">
        <v>434612.4</v>
      </c>
      <c r="E85" s="229"/>
      <c r="F85" s="230"/>
      <c r="G85" s="231"/>
    </row>
    <row r="86" spans="1:7" ht="21.75" customHeight="1">
      <c r="A86" s="474" t="s">
        <v>383</v>
      </c>
      <c r="B86" s="368" t="s">
        <v>373</v>
      </c>
      <c r="C86" s="442"/>
      <c r="D86" s="353">
        <v>434612.4</v>
      </c>
      <c r="E86" s="229"/>
      <c r="F86" s="230"/>
      <c r="G86" s="231"/>
    </row>
    <row r="87" spans="1:7" ht="20.25" customHeight="1">
      <c r="A87" s="474" t="s">
        <v>74</v>
      </c>
      <c r="B87" s="368" t="s">
        <v>373</v>
      </c>
      <c r="C87" s="442" t="s">
        <v>75</v>
      </c>
      <c r="D87" s="353">
        <v>434612.4</v>
      </c>
      <c r="E87" s="229"/>
      <c r="F87" s="230"/>
      <c r="G87" s="231"/>
    </row>
    <row r="88" spans="1:7" ht="19.5" customHeight="1">
      <c r="A88" s="474" t="s">
        <v>374</v>
      </c>
      <c r="B88" s="368" t="s">
        <v>375</v>
      </c>
      <c r="C88" s="442"/>
      <c r="D88" s="353">
        <v>434612.4</v>
      </c>
      <c r="E88" s="229"/>
      <c r="F88" s="230"/>
      <c r="G88" s="231"/>
    </row>
    <row r="89" spans="1:7" ht="37.5" customHeight="1">
      <c r="A89" s="474" t="s">
        <v>384</v>
      </c>
      <c r="B89" s="368" t="s">
        <v>377</v>
      </c>
      <c r="C89" s="442"/>
      <c r="D89" s="353">
        <f>D90</f>
        <v>1000</v>
      </c>
      <c r="E89" s="229"/>
      <c r="F89" s="230"/>
      <c r="G89" s="231"/>
    </row>
    <row r="90" spans="1:7" ht="38.25" customHeight="1">
      <c r="A90" s="474" t="s">
        <v>378</v>
      </c>
      <c r="B90" s="368" t="s">
        <v>377</v>
      </c>
      <c r="C90" s="442" t="s">
        <v>379</v>
      </c>
      <c r="D90" s="353">
        <v>1000</v>
      </c>
      <c r="E90" s="229"/>
      <c r="F90" s="230"/>
      <c r="G90" s="231"/>
    </row>
    <row r="91" spans="1:7" ht="70.5" customHeight="1">
      <c r="A91" s="474" t="s">
        <v>364</v>
      </c>
      <c r="B91" s="368" t="s">
        <v>380</v>
      </c>
      <c r="C91" s="442"/>
      <c r="D91" s="480">
        <f>D92</f>
        <v>46420</v>
      </c>
      <c r="E91" s="229"/>
      <c r="F91" s="230"/>
      <c r="G91" s="231"/>
    </row>
    <row r="92" spans="1:7" ht="20.25" customHeight="1">
      <c r="A92" s="474" t="s">
        <v>87</v>
      </c>
      <c r="B92" s="368" t="s">
        <v>380</v>
      </c>
      <c r="C92" s="442" t="s">
        <v>85</v>
      </c>
      <c r="D92" s="353">
        <v>46420</v>
      </c>
      <c r="E92" s="229"/>
      <c r="F92" s="230"/>
      <c r="G92" s="231"/>
    </row>
    <row r="93" spans="1:7" ht="49.5">
      <c r="A93" s="461" t="s">
        <v>186</v>
      </c>
      <c r="B93" s="459" t="s">
        <v>187</v>
      </c>
      <c r="C93" s="444"/>
      <c r="D93" s="352">
        <f>D94+D97+D104+D107</f>
        <v>5909306</v>
      </c>
      <c r="E93" s="128" t="e">
        <f>#REF!+E94+#REF!+#REF!+E97+#REF!</f>
        <v>#REF!</v>
      </c>
      <c r="F93" s="127" t="e">
        <f>#REF!+F94+#REF!+#REF!+F97+#REF!</f>
        <v>#REF!</v>
      </c>
    </row>
    <row r="94" spans="1:7" s="113" customFormat="1">
      <c r="A94" s="461" t="s">
        <v>65</v>
      </c>
      <c r="B94" s="369" t="s">
        <v>188</v>
      </c>
      <c r="C94" s="445"/>
      <c r="D94" s="352">
        <f t="shared" ref="D94:F95" si="4">D95</f>
        <v>540575.49</v>
      </c>
      <c r="E94" s="131">
        <f t="shared" si="4"/>
        <v>1553000</v>
      </c>
      <c r="F94" s="130">
        <f t="shared" si="4"/>
        <v>1553000</v>
      </c>
    </row>
    <row r="95" spans="1:7">
      <c r="A95" s="464" t="s">
        <v>19</v>
      </c>
      <c r="B95" s="370" t="s">
        <v>189</v>
      </c>
      <c r="C95" s="441"/>
      <c r="D95" s="353">
        <f t="shared" si="4"/>
        <v>540575.49</v>
      </c>
      <c r="E95" s="134">
        <f t="shared" si="4"/>
        <v>1553000</v>
      </c>
      <c r="F95" s="133">
        <f t="shared" si="4"/>
        <v>1553000</v>
      </c>
    </row>
    <row r="96" spans="1:7" ht="33">
      <c r="A96" s="464" t="s">
        <v>57</v>
      </c>
      <c r="B96" s="370" t="s">
        <v>189</v>
      </c>
      <c r="C96" s="441" t="s">
        <v>58</v>
      </c>
      <c r="D96" s="353">
        <v>540575.49</v>
      </c>
      <c r="E96" s="134">
        <f>'[1]Ведом. 2016'!H45</f>
        <v>1553000</v>
      </c>
      <c r="F96" s="133">
        <f>'[1]Ведом. 2016'!I45</f>
        <v>1553000</v>
      </c>
    </row>
    <row r="97" spans="1:6" s="137" customFormat="1" ht="20.25" customHeight="1">
      <c r="A97" s="461" t="s">
        <v>67</v>
      </c>
      <c r="B97" s="369" t="s">
        <v>190</v>
      </c>
      <c r="C97" s="445"/>
      <c r="D97" s="354">
        <f>D98+D103</f>
        <v>2246589.6799999997</v>
      </c>
      <c r="E97" s="136">
        <f>E98</f>
        <v>19005100</v>
      </c>
      <c r="F97" s="135">
        <f>F98</f>
        <v>19005100</v>
      </c>
    </row>
    <row r="98" spans="1:6">
      <c r="A98" s="464" t="s">
        <v>59</v>
      </c>
      <c r="B98" s="370" t="s">
        <v>191</v>
      </c>
      <c r="C98" s="441"/>
      <c r="D98" s="353">
        <f>D99+D100+D101</f>
        <v>2245589.6799999997</v>
      </c>
      <c r="E98" s="355">
        <f>E99+E100+E101</f>
        <v>19005100</v>
      </c>
      <c r="F98" s="133">
        <f>F99+F100+F101</f>
        <v>19005100</v>
      </c>
    </row>
    <row r="99" spans="1:6" ht="33">
      <c r="A99" s="464" t="s">
        <v>57</v>
      </c>
      <c r="B99" s="370" t="s">
        <v>191</v>
      </c>
      <c r="C99" s="441" t="s">
        <v>58</v>
      </c>
      <c r="D99" s="353">
        <v>956205.46</v>
      </c>
      <c r="E99" s="134">
        <f>'[1]Ведом. 2016'!H50</f>
        <v>13805500</v>
      </c>
      <c r="F99" s="133">
        <f>'[1]Ведом. 2016'!I50</f>
        <v>13805500</v>
      </c>
    </row>
    <row r="100" spans="1:6" ht="33">
      <c r="A100" s="476" t="s">
        <v>60</v>
      </c>
      <c r="B100" s="370" t="s">
        <v>191</v>
      </c>
      <c r="C100" s="441" t="s">
        <v>61</v>
      </c>
      <c r="D100" s="353">
        <v>934384.22</v>
      </c>
      <c r="E100" s="134">
        <f>'[1]Ведом. 2016'!H51</f>
        <v>5116600</v>
      </c>
      <c r="F100" s="133">
        <f>'[1]Ведом. 2016'!I51</f>
        <v>5116600</v>
      </c>
    </row>
    <row r="101" spans="1:6">
      <c r="A101" s="477" t="s">
        <v>62</v>
      </c>
      <c r="B101" s="370" t="s">
        <v>191</v>
      </c>
      <c r="C101" s="441" t="s">
        <v>63</v>
      </c>
      <c r="D101" s="353">
        <v>355000</v>
      </c>
      <c r="E101" s="134">
        <f>'[1]Ведом. 2016'!H53</f>
        <v>83000</v>
      </c>
      <c r="F101" s="133">
        <f>'[1]Ведом. 2016'!I53</f>
        <v>83000</v>
      </c>
    </row>
    <row r="102" spans="1:6" ht="49.5">
      <c r="A102" s="385" t="s">
        <v>363</v>
      </c>
      <c r="B102" s="370" t="s">
        <v>330</v>
      </c>
      <c r="C102" s="446"/>
      <c r="D102" s="353">
        <v>1000</v>
      </c>
      <c r="E102" s="134"/>
      <c r="F102" s="133"/>
    </row>
    <row r="103" spans="1:6" ht="33">
      <c r="A103" s="385" t="s">
        <v>60</v>
      </c>
      <c r="B103" s="370" t="s">
        <v>330</v>
      </c>
      <c r="C103" s="446" t="s">
        <v>61</v>
      </c>
      <c r="D103" s="353">
        <v>1000</v>
      </c>
      <c r="E103" s="134"/>
      <c r="F103" s="133"/>
    </row>
    <row r="104" spans="1:6" s="113" customFormat="1">
      <c r="A104" s="386" t="s">
        <v>192</v>
      </c>
      <c r="B104" s="369" t="s">
        <v>193</v>
      </c>
      <c r="C104" s="447"/>
      <c r="D104" s="352">
        <f>D105</f>
        <v>30000</v>
      </c>
      <c r="E104" s="131"/>
      <c r="F104" s="130"/>
    </row>
    <row r="105" spans="1:6" ht="49.5">
      <c r="A105" s="387" t="s">
        <v>71</v>
      </c>
      <c r="B105" s="370" t="s">
        <v>194</v>
      </c>
      <c r="C105" s="446"/>
      <c r="D105" s="353">
        <f>D106</f>
        <v>30000</v>
      </c>
      <c r="E105" s="134"/>
      <c r="F105" s="133"/>
    </row>
    <row r="106" spans="1:6">
      <c r="A106" s="382" t="s">
        <v>68</v>
      </c>
      <c r="B106" s="370" t="s">
        <v>194</v>
      </c>
      <c r="C106" s="446" t="s">
        <v>69</v>
      </c>
      <c r="D106" s="353">
        <v>30000</v>
      </c>
      <c r="E106" s="134"/>
      <c r="F106" s="133"/>
    </row>
    <row r="107" spans="1:6" s="113" customFormat="1">
      <c r="A107" s="383" t="s">
        <v>48</v>
      </c>
      <c r="B107" s="369" t="s">
        <v>195</v>
      </c>
      <c r="C107" s="448"/>
      <c r="D107" s="352">
        <f>D108+D110</f>
        <v>3092140.83</v>
      </c>
      <c r="E107" s="131" t="e">
        <f>E108+#REF!+#REF!</f>
        <v>#REF!</v>
      </c>
      <c r="F107" s="130" t="e">
        <f>F108+#REF!+#REF!</f>
        <v>#REF!</v>
      </c>
    </row>
    <row r="108" spans="1:6" ht="49.5">
      <c r="A108" s="384" t="s">
        <v>78</v>
      </c>
      <c r="B108" s="370" t="s">
        <v>196</v>
      </c>
      <c r="C108" s="449"/>
      <c r="D108" s="353">
        <f>D109</f>
        <v>2747340.83</v>
      </c>
      <c r="E108" s="134">
        <f>E109</f>
        <v>30000</v>
      </c>
      <c r="F108" s="133">
        <f>F109</f>
        <v>30000</v>
      </c>
    </row>
    <row r="109" spans="1:6" ht="33">
      <c r="A109" s="384" t="s">
        <v>57</v>
      </c>
      <c r="B109" s="370" t="s">
        <v>196</v>
      </c>
      <c r="C109" s="450" t="s">
        <v>58</v>
      </c>
      <c r="D109" s="353">
        <v>2747340.83</v>
      </c>
      <c r="E109" s="134">
        <f>'[1]Ведом. 2016'!H194</f>
        <v>30000</v>
      </c>
      <c r="F109" s="133">
        <f>'[1]Ведом. 2016'!I194</f>
        <v>30000</v>
      </c>
    </row>
    <row r="110" spans="1:6" ht="33">
      <c r="A110" s="384" t="s">
        <v>57</v>
      </c>
      <c r="B110" s="371" t="s">
        <v>197</v>
      </c>
      <c r="C110" s="163"/>
      <c r="D110" s="436">
        <f>D111+D112</f>
        <v>344800</v>
      </c>
      <c r="E110" s="134"/>
      <c r="F110" s="133"/>
    </row>
    <row r="111" spans="1:6" ht="33">
      <c r="A111" s="384" t="s">
        <v>57</v>
      </c>
      <c r="B111" s="371" t="s">
        <v>197</v>
      </c>
      <c r="C111" s="163" t="s">
        <v>58</v>
      </c>
      <c r="D111" s="436">
        <v>318800</v>
      </c>
      <c r="E111" s="134"/>
      <c r="F111" s="133"/>
    </row>
    <row r="112" spans="1:6" ht="33.75" thickBot="1">
      <c r="A112" s="478" t="s">
        <v>60</v>
      </c>
      <c r="B112" s="371" t="s">
        <v>197</v>
      </c>
      <c r="C112" s="163" t="s">
        <v>61</v>
      </c>
      <c r="D112" s="436">
        <v>26000</v>
      </c>
      <c r="E112" s="134"/>
      <c r="F112" s="133"/>
    </row>
    <row r="113" spans="1:6" s="113" customFormat="1" ht="17.25" thickBot="1">
      <c r="A113" s="223" t="s">
        <v>198</v>
      </c>
      <c r="B113" s="214"/>
      <c r="C113" s="215"/>
      <c r="D113" s="216">
        <f>D17+D93</f>
        <v>12673695.640000001</v>
      </c>
      <c r="E113" s="406" t="e">
        <f>E17+E93</f>
        <v>#REF!</v>
      </c>
      <c r="F113" s="141" t="e">
        <f>F17+F93</f>
        <v>#REF!</v>
      </c>
    </row>
    <row r="114" spans="1:6">
      <c r="E114" s="110" t="e">
        <f>'[1]Ведом. 2016'!H768-'МЦП По ЦСР 2026'!E113</f>
        <v>#REF!</v>
      </c>
      <c r="F114" s="110" t="e">
        <f>'[1]Ведом. 2016'!I768-'МЦП По ЦСР 2026'!F113</f>
        <v>#REF!</v>
      </c>
    </row>
  </sheetData>
  <mergeCells count="12">
    <mergeCell ref="A10:D10"/>
    <mergeCell ref="A11:D11"/>
    <mergeCell ref="A12:D12"/>
    <mergeCell ref="A13:D13"/>
    <mergeCell ref="B1:D1"/>
    <mergeCell ref="B2:D2"/>
    <mergeCell ref="B4:D4"/>
    <mergeCell ref="B8:D8"/>
    <mergeCell ref="B3:D3"/>
    <mergeCell ref="A5:F5"/>
    <mergeCell ref="A6:F6"/>
    <mergeCell ref="A7:F7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источники2026</vt:lpstr>
      <vt:lpstr>источники2027-2028</vt:lpstr>
      <vt:lpstr>доходы2026</vt:lpstr>
      <vt:lpstr>доходы2026-2027</vt:lpstr>
      <vt:lpstr>ведомственная2026</vt:lpstr>
      <vt:lpstr>ведомственная2027-2028</vt:lpstr>
      <vt:lpstr>функциональн. 2026</vt:lpstr>
      <vt:lpstr>функциональн. 2027-2028</vt:lpstr>
      <vt:lpstr>МЦП По ЦСР 2026</vt:lpstr>
      <vt:lpstr>МЦП По ЦСР 2027-2028</vt:lpstr>
      <vt:lpstr>ведомственная2026!Область_печати</vt:lpstr>
      <vt:lpstr>'ведомственная2027-2028'!Область_печати</vt:lpstr>
      <vt:lpstr>'доходы2026-2027'!Область_печати</vt:lpstr>
      <vt:lpstr>'МЦП По ЦСР 2026'!Область_печати</vt:lpstr>
      <vt:lpstr>'МЦП По ЦСР 2027-2028'!Область_печати</vt:lpstr>
      <vt:lpstr>'функциональн. 2026'!Область_печати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2025-11-20T02:31:19Z</cp:lastPrinted>
  <dcterms:created xsi:type="dcterms:W3CDTF">1996-10-08T23:32:33Z</dcterms:created>
  <dcterms:modified xsi:type="dcterms:W3CDTF">2025-11-21T03:50:01Z</dcterms:modified>
</cp:coreProperties>
</file>